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52" windowHeight="11055"/>
  </bookViews>
  <sheets>
    <sheet name="首开前专项计划" sheetId="1" r:id="rId1"/>
  </sheets>
  <definedNames>
    <definedName name="_xlnm._FilterDatabase" localSheetId="0" hidden="1">首开前专项计划!$A$2:$P$103</definedName>
    <definedName name="_xlnm.Print_Area" localSheetId="0">首开前专项计划!$A$1:$O$103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<sst xmlns="http://schemas.openxmlformats.org/spreadsheetml/2006/main" count="374" uniqueCount="187">
  <si>
    <t>佛山大美和院项目首开前工作计划</t>
  </si>
  <si>
    <t>序号</t>
  </si>
  <si>
    <t>节点分类</t>
  </si>
  <si>
    <t>二级分类</t>
  </si>
  <si>
    <t>首开前节点内容</t>
  </si>
  <si>
    <t>前置任务</t>
  </si>
  <si>
    <t>计划开始时间</t>
  </si>
  <si>
    <t>计划完成时间</t>
  </si>
  <si>
    <t>工期</t>
  </si>
  <si>
    <t>绝对时间</t>
  </si>
  <si>
    <t>实际完成时间</t>
  </si>
  <si>
    <t>责任部门</t>
  </si>
  <si>
    <t>责任人</t>
  </si>
  <si>
    <t>目前进展</t>
  </si>
  <si>
    <t>备注</t>
  </si>
  <si>
    <t>综合类</t>
  </si>
  <si>
    <t>项目获取（代建协议签订）</t>
  </si>
  <si>
    <t>-</t>
  </si>
  <si>
    <t>投资</t>
  </si>
  <si>
    <t>运营会议</t>
  </si>
  <si>
    <t>经营策划会汇报区域</t>
  </si>
  <si>
    <t>运营</t>
  </si>
  <si>
    <t>肖剑桥</t>
  </si>
  <si>
    <t>经营策划会汇报委托方</t>
  </si>
  <si>
    <t>张斌</t>
  </si>
  <si>
    <t>设计会议</t>
  </si>
  <si>
    <t>景观、精装方案汇报镇领导</t>
  </si>
  <si>
    <t>景观/精装</t>
  </si>
  <si>
    <t>连若尧/林振敏</t>
  </si>
  <si>
    <t>设计终稿会（建筑、景观、精装）</t>
  </si>
  <si>
    <t>建筑/景观/精装</t>
  </si>
  <si>
    <t>何灿雄/连若尧/林振敏</t>
  </si>
  <si>
    <t>设计图纸</t>
  </si>
  <si>
    <t>桩基础及基坑施工图</t>
  </si>
  <si>
    <t>设计</t>
  </si>
  <si>
    <t>何灿雄</t>
  </si>
  <si>
    <t>建筑施工图（地下室）</t>
  </si>
  <si>
    <t>建筑施工图（地上高层、合院）</t>
  </si>
  <si>
    <t>幕墙深化图</t>
  </si>
  <si>
    <t>景观施工图</t>
  </si>
  <si>
    <t>景观</t>
  </si>
  <si>
    <t>连若尧</t>
  </si>
  <si>
    <t>精装施工图</t>
  </si>
  <si>
    <t>精装</t>
  </si>
  <si>
    <t>林振敏</t>
  </si>
  <si>
    <t>国土证</t>
  </si>
  <si>
    <t>地价款尾款缴纳完成</t>
  </si>
  <si>
    <t>顺北</t>
  </si>
  <si>
    <t>顺北财务</t>
  </si>
  <si>
    <t>取得国土证</t>
  </si>
  <si>
    <t>前期</t>
  </si>
  <si>
    <t>陈贤庭</t>
  </si>
  <si>
    <t>工规证</t>
  </si>
  <si>
    <t>工规证（出证）</t>
  </si>
  <si>
    <t>为规避规划新政，提前出证，后补单体图纸审查</t>
  </si>
  <si>
    <t>单体图纸审查</t>
  </si>
  <si>
    <t>工规证（取回原件）</t>
  </si>
  <si>
    <t>施工证</t>
  </si>
  <si>
    <t>基坑设计专家论证（设计）</t>
  </si>
  <si>
    <t>基坑设计专家论证（施工）</t>
  </si>
  <si>
    <t>工程</t>
  </si>
  <si>
    <t>廖忻</t>
  </si>
  <si>
    <t>总包合同</t>
  </si>
  <si>
    <t>成本</t>
  </si>
  <si>
    <t>黄璘</t>
  </si>
  <si>
    <t>7月20需取得施工证，沟通合同签订时间</t>
  </si>
  <si>
    <t>监理合同</t>
  </si>
  <si>
    <t>建设方案稳定、图纸符合国家规范标准承诺书</t>
  </si>
  <si>
    <t>设计/前期</t>
  </si>
  <si>
    <t>何灿雄/陈贤庭</t>
  </si>
  <si>
    <t>总包及监理法人授权及安全责任书</t>
  </si>
  <si>
    <t>危大清单（全周期）</t>
  </si>
  <si>
    <t>施组方案</t>
  </si>
  <si>
    <t>现场安全文明施工</t>
  </si>
  <si>
    <t>施工图审查合格证（桩基及基坑）</t>
  </si>
  <si>
    <t>施工图审查合格证（地下室）</t>
  </si>
  <si>
    <t>施工图审查合格证（地上高层、合院）</t>
  </si>
  <si>
    <t>施工证（桩基及基坑阶段）</t>
  </si>
  <si>
    <t>施工证（地下室阶段）</t>
  </si>
  <si>
    <t>施工证（地上高层、合院阶段）</t>
  </si>
  <si>
    <t>预售证</t>
  </si>
  <si>
    <t>小区命名</t>
  </si>
  <si>
    <t>门牌批复</t>
  </si>
  <si>
    <t>预测绘成果</t>
  </si>
  <si>
    <t>项目概况</t>
  </si>
  <si>
    <t>监控户开户</t>
  </si>
  <si>
    <t>财务</t>
  </si>
  <si>
    <t>物业维修基金缴纳</t>
  </si>
  <si>
    <t>完成预售价格备案</t>
  </si>
  <si>
    <t>前期/营销</t>
  </si>
  <si>
    <t>陈贤庭/李木英</t>
  </si>
  <si>
    <t>物业备案</t>
  </si>
  <si>
    <t>物业</t>
  </si>
  <si>
    <t>物业公司</t>
  </si>
  <si>
    <t>取得预售证</t>
  </si>
  <si>
    <t>以上资料</t>
  </si>
  <si>
    <t>成本招采</t>
  </si>
  <si>
    <t>招采</t>
  </si>
  <si>
    <t>地基基础检测（桩基检测）单位定标</t>
  </si>
  <si>
    <t>基坑监测和主体沉降观测</t>
  </si>
  <si>
    <t>总包单位定标</t>
  </si>
  <si>
    <t>受区府批复延期影响，6月11日挂网</t>
  </si>
  <si>
    <t>监理单位定标</t>
  </si>
  <si>
    <t>示范区大区景观单位挂网</t>
  </si>
  <si>
    <t>大区与示范区合并招标，图纸能否同步出？</t>
  </si>
  <si>
    <t>示范区大区景观单位定标</t>
  </si>
  <si>
    <t>示范区大区精装修单位挂网</t>
  </si>
  <si>
    <t>示范区大区精装修单位定标</t>
  </si>
  <si>
    <t>样板房及售楼部电梯设备及安装单位定标</t>
  </si>
  <si>
    <t>燃气工程合同（含设计）定标</t>
  </si>
  <si>
    <t>三网合一通信工程(含有线电视、光纤检测、信号覆盖）定标</t>
  </si>
  <si>
    <t>永电方案设计单位</t>
  </si>
  <si>
    <t>示范区软装施工挂网</t>
  </si>
  <si>
    <t>软装方案及清单</t>
  </si>
  <si>
    <t>纳入精装范围，待沟通委托方</t>
  </si>
  <si>
    <t>示范区软装施工定标</t>
  </si>
  <si>
    <t>产品配置标准定位会</t>
  </si>
  <si>
    <t>精装、景观方案确定后</t>
  </si>
  <si>
    <t>方案版成本管理目标</t>
  </si>
  <si>
    <t>已完成，5.78亿元</t>
  </si>
  <si>
    <t>代建协议约定，在项目规划方案审批通过并取得批复后，由乙方组织编制方案版目标工程成本报甲方确认，形成甲乙双方确认的方案版成本管理目标</t>
  </si>
  <si>
    <t>提交施工图版工程成本管理考核目标</t>
  </si>
  <si>
    <t>所有图纸齐备后45天</t>
  </si>
  <si>
    <t>在项目【各期】完整的建筑安装施工图设计图纸取得后 45 个工作日内，编制【各期】施工图预算，并提交给甲乙双方共同评审</t>
  </si>
  <si>
    <t>确认施工图版工程成本管理考核目标</t>
  </si>
  <si>
    <t>提交后15个工作日内且开盘前</t>
  </si>
  <si>
    <t>工程策划</t>
  </si>
  <si>
    <t>工程策划汇报区域</t>
  </si>
  <si>
    <t>工程策划汇报委托方</t>
  </si>
  <si>
    <t>首开预售楼栋</t>
  </si>
  <si>
    <t>预售楼栋主楼及地库桩基施工</t>
  </si>
  <si>
    <t>预售楼栋土方开挖及放坡支护</t>
  </si>
  <si>
    <t>预售楼栋达正负0</t>
  </si>
  <si>
    <t>预售形象进度（封顶）</t>
  </si>
  <si>
    <t>全维示范区营造</t>
  </si>
  <si>
    <t>原场地处理</t>
  </si>
  <si>
    <t>示范区主楼及地库桩基施工</t>
  </si>
  <si>
    <t>示范区土方开挖及放坡支护</t>
  </si>
  <si>
    <t>示范区主楼底板</t>
  </si>
  <si>
    <t>示范区地库底板</t>
  </si>
  <si>
    <t>样板房的夹层施工</t>
  </si>
  <si>
    <t>示范区楼栋正负零</t>
  </si>
  <si>
    <t>示范区地库出正负零</t>
  </si>
  <si>
    <t>楼栋主体施工至4层结顶</t>
  </si>
  <si>
    <t>样板房楼栋砌筑</t>
  </si>
  <si>
    <t>精装修施工(样板房顶层）</t>
  </si>
  <si>
    <t>售楼处主体结构</t>
  </si>
  <si>
    <t>示范区前场回土</t>
  </si>
  <si>
    <t>展示区前场园林景观</t>
  </si>
  <si>
    <t>展示区后场回土</t>
  </si>
  <si>
    <t>地库拆模、防水、回填</t>
  </si>
  <si>
    <t>展示区后场园林景观</t>
  </si>
  <si>
    <t>样板房展示区回土</t>
  </si>
  <si>
    <t>结构封顶、砌筑抹灰完成</t>
  </si>
  <si>
    <t>样板房区域园林景观</t>
  </si>
  <si>
    <t>生活馆、车道钢结构及幕墙工程</t>
  </si>
  <si>
    <t>结构完成</t>
  </si>
  <si>
    <t>样板房门窗幕墙施工</t>
  </si>
  <si>
    <t>精装修施工（售楼部、地下会所、落客区）</t>
  </si>
  <si>
    <t>示范区软装摆场</t>
  </si>
  <si>
    <t>示范区精保洁</t>
  </si>
  <si>
    <t>地下会所</t>
  </si>
  <si>
    <t>拆模、砌体</t>
  </si>
  <si>
    <t>示范区正负零封顶</t>
  </si>
  <si>
    <t>精装修施工</t>
  </si>
  <si>
    <t>红线外园林</t>
  </si>
  <si>
    <t>场地、挡土墙、回填</t>
  </si>
  <si>
    <t>定标</t>
  </si>
  <si>
    <t>园建施工</t>
  </si>
  <si>
    <t>乔木种植</t>
  </si>
  <si>
    <t>绿化施工</t>
  </si>
  <si>
    <t>围挡施工</t>
  </si>
  <si>
    <t>围挡骨架施工</t>
  </si>
  <si>
    <t>回土完成</t>
  </si>
  <si>
    <t>封镀锌铁皮</t>
  </si>
  <si>
    <t>上营销广告</t>
  </si>
  <si>
    <t>首开筹备</t>
  </si>
  <si>
    <t>展示区评审</t>
  </si>
  <si>
    <t>区域评审</t>
  </si>
  <si>
    <t>委托方评审</t>
  </si>
  <si>
    <t>开放</t>
  </si>
  <si>
    <t>全维示范区开放</t>
  </si>
  <si>
    <t>营销</t>
  </si>
  <si>
    <t>李木英</t>
  </si>
  <si>
    <t>开盘</t>
  </si>
  <si>
    <t>项目首开</t>
  </si>
  <si>
    <t>会签栏：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</si>
</sst>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[$-804]aaa;@"/>
    <numFmt numFmtId="178" formatCode="\T&quot;+&quot;#"/>
    <numFmt numFmtId="179" formatCode="m&quot;月&quot;d&quot;日&quot;;@"/>
  </numFmts>
  <fonts count="27">
    <font>
      <sz val="11"/>
      <color theme="1"/>
      <name val="宋体"/>
      <charset val="134"/>
      <scheme val="minor"/>
    </font>
    <font>
      <sz val="12"/>
      <name val="华文中宋"/>
      <charset val="134"/>
    </font>
    <font>
      <sz val="12"/>
      <name val="宋体"/>
      <charset val="134"/>
      <scheme val="minor"/>
    </font>
    <font>
      <sz val="11"/>
      <color theme="1"/>
      <name val="华文中宋"/>
      <charset val="134"/>
    </font>
    <font>
      <sz val="12"/>
      <color theme="1"/>
      <name val="华文中宋"/>
      <charset val="134"/>
    </font>
    <font>
      <b/>
      <sz val="12"/>
      <name val="华文中宋"/>
      <charset val="134"/>
    </font>
    <font>
      <sz val="12"/>
      <color rgb="FF000000"/>
      <name val="华文中宋"/>
      <charset val="134"/>
    </font>
    <font>
      <b/>
      <sz val="12"/>
      <color rgb="FF000000"/>
      <name val="华文中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</cellStyleXfs>
  <cellXfs count="74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5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17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vertical="center" wrapText="1"/>
    </xf>
    <xf numFmtId="179" fontId="6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58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/>
    </xf>
    <xf numFmtId="176" fontId="1" fillId="0" borderId="1" xfId="0" applyNumberFormat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3"/>
  <sheetViews>
    <sheetView tabSelected="1" view="pageBreakPreview" zoomScaleNormal="100" topLeftCell="A20" workbookViewId="0">
      <selection activeCell="G31" sqref="G31"/>
    </sheetView>
  </sheetViews>
  <sheetFormatPr defaultColWidth="9" defaultRowHeight="16.5"/>
  <cols>
    <col min="1" max="1" width="5.87610619469027" style="4" customWidth="1"/>
    <col min="2" max="2" width="11.7522123893805" style="4" customWidth="1"/>
    <col min="3" max="3" width="11.7522123893805" style="5" customWidth="1"/>
    <col min="4" max="4" width="46.6283185840708" style="6" customWidth="1"/>
    <col min="5" max="5" width="31.5663716814159" style="7" customWidth="1"/>
    <col min="6" max="7" width="13.8938053097345" style="8" customWidth="1"/>
    <col min="8" max="8" width="9" style="4"/>
    <col min="9" max="9" width="10.1238938053097" style="4"/>
    <col min="10" max="10" width="10.8318584070796" style="4" customWidth="1"/>
    <col min="11" max="11" width="11.3716814159292" style="4" customWidth="1"/>
    <col min="12" max="12" width="10.5840707964602" style="7" customWidth="1"/>
    <col min="13" max="13" width="14.5044247787611" style="7" customWidth="1"/>
    <col min="14" max="14" width="28" style="9" hidden="1" customWidth="1"/>
    <col min="15" max="15" width="26.6283185840708" style="10" customWidth="1"/>
    <col min="16" max="16384" width="9" style="9"/>
  </cols>
  <sheetData>
    <row r="1" s="1" customFormat="1" spans="1:15">
      <c r="A1" s="11" t="s">
        <v>0</v>
      </c>
      <c r="B1" s="11"/>
      <c r="C1" s="12"/>
      <c r="D1" s="13"/>
      <c r="E1" s="11"/>
      <c r="F1" s="14"/>
      <c r="G1" s="14"/>
      <c r="H1" s="11"/>
      <c r="I1" s="11"/>
      <c r="J1" s="11"/>
      <c r="K1" s="11"/>
      <c r="L1" s="42"/>
      <c r="M1" s="42"/>
      <c r="N1" s="11"/>
      <c r="O1" s="42"/>
    </row>
    <row r="2" s="2" customFormat="1" spans="1:15">
      <c r="A2" s="15" t="s">
        <v>1</v>
      </c>
      <c r="B2" s="15" t="s">
        <v>2</v>
      </c>
      <c r="C2" s="16" t="s">
        <v>3</v>
      </c>
      <c r="D2" s="15" t="s">
        <v>4</v>
      </c>
      <c r="E2" s="17" t="s">
        <v>5</v>
      </c>
      <c r="F2" s="18" t="s">
        <v>6</v>
      </c>
      <c r="G2" s="18" t="s">
        <v>7</v>
      </c>
      <c r="H2" s="15"/>
      <c r="I2" s="15" t="s">
        <v>8</v>
      </c>
      <c r="J2" s="15" t="s">
        <v>9</v>
      </c>
      <c r="K2" s="15" t="s">
        <v>10</v>
      </c>
      <c r="L2" s="17" t="s">
        <v>11</v>
      </c>
      <c r="M2" s="17" t="s">
        <v>12</v>
      </c>
      <c r="N2" s="17" t="s">
        <v>13</v>
      </c>
      <c r="O2" s="17" t="s">
        <v>14</v>
      </c>
    </row>
    <row r="3" s="1" customFormat="1" spans="1:15">
      <c r="A3" s="12">
        <v>1</v>
      </c>
      <c r="B3" s="19" t="s">
        <v>15</v>
      </c>
      <c r="C3" s="19" t="s">
        <v>15</v>
      </c>
      <c r="D3" s="20" t="s">
        <v>16</v>
      </c>
      <c r="E3" s="21" t="s">
        <v>17</v>
      </c>
      <c r="F3" s="22">
        <v>45700</v>
      </c>
      <c r="G3" s="22">
        <f>F3</f>
        <v>45700</v>
      </c>
      <c r="H3" s="23">
        <f t="shared" ref="H3:H22" si="0">G3</f>
        <v>45700</v>
      </c>
      <c r="I3" s="43">
        <f t="shared" ref="I3:I22" si="1">G3-F3+1</f>
        <v>1</v>
      </c>
      <c r="J3" s="44" t="str">
        <f t="shared" ref="J3:J22" si="2">"T+"&amp;G3-$G$3</f>
        <v>T+0</v>
      </c>
      <c r="K3" s="45">
        <v>45700</v>
      </c>
      <c r="L3" s="21" t="s">
        <v>18</v>
      </c>
      <c r="M3" s="21" t="s">
        <v>17</v>
      </c>
      <c r="N3" s="29"/>
      <c r="O3" s="46"/>
    </row>
    <row r="4" s="1" customFormat="1" spans="1:15">
      <c r="A4" s="12">
        <v>2</v>
      </c>
      <c r="B4" s="19"/>
      <c r="C4" s="19" t="s">
        <v>19</v>
      </c>
      <c r="D4" s="24" t="s">
        <v>20</v>
      </c>
      <c r="E4" s="21"/>
      <c r="F4" s="22">
        <v>45803</v>
      </c>
      <c r="G4" s="22">
        <v>45803</v>
      </c>
      <c r="H4" s="23">
        <f t="shared" si="0"/>
        <v>45803</v>
      </c>
      <c r="I4" s="43">
        <f t="shared" si="1"/>
        <v>1</v>
      </c>
      <c r="J4" s="44" t="str">
        <f t="shared" si="2"/>
        <v>T+103</v>
      </c>
      <c r="K4" s="45">
        <v>45803</v>
      </c>
      <c r="L4" s="21" t="s">
        <v>21</v>
      </c>
      <c r="M4" s="21" t="s">
        <v>22</v>
      </c>
      <c r="N4" s="29"/>
      <c r="O4" s="46"/>
    </row>
    <row r="5" s="1" customFormat="1" spans="1:15">
      <c r="A5" s="12">
        <v>3</v>
      </c>
      <c r="B5" s="19"/>
      <c r="C5" s="19"/>
      <c r="D5" s="13" t="s">
        <v>23</v>
      </c>
      <c r="E5" s="19" t="str">
        <f>D4</f>
        <v>经营策划会汇报区域</v>
      </c>
      <c r="F5" s="25">
        <f>G4</f>
        <v>45803</v>
      </c>
      <c r="G5" s="25">
        <v>45838</v>
      </c>
      <c r="H5" s="26">
        <f t="shared" si="0"/>
        <v>45838</v>
      </c>
      <c r="I5" s="12">
        <f t="shared" si="1"/>
        <v>36</v>
      </c>
      <c r="J5" s="47" t="str">
        <f t="shared" si="2"/>
        <v>T+138</v>
      </c>
      <c r="K5" s="48"/>
      <c r="L5" s="19" t="s">
        <v>21</v>
      </c>
      <c r="M5" s="19" t="s">
        <v>24</v>
      </c>
      <c r="N5" s="32"/>
      <c r="O5" s="49"/>
    </row>
    <row r="6" s="1" customFormat="1" ht="33" spans="1:15">
      <c r="A6" s="12">
        <v>4</v>
      </c>
      <c r="B6" s="19"/>
      <c r="C6" s="27" t="s">
        <v>25</v>
      </c>
      <c r="D6" s="28" t="s">
        <v>26</v>
      </c>
      <c r="E6" s="29"/>
      <c r="F6" s="22">
        <v>45827</v>
      </c>
      <c r="G6" s="22">
        <v>45828</v>
      </c>
      <c r="H6" s="23">
        <f t="shared" si="0"/>
        <v>45828</v>
      </c>
      <c r="I6" s="43">
        <f t="shared" si="1"/>
        <v>2</v>
      </c>
      <c r="J6" s="44" t="str">
        <f t="shared" si="2"/>
        <v>T+128</v>
      </c>
      <c r="K6" s="45">
        <v>45828</v>
      </c>
      <c r="L6" s="21" t="s">
        <v>27</v>
      </c>
      <c r="M6" s="21" t="s">
        <v>28</v>
      </c>
      <c r="N6" s="29"/>
      <c r="O6" s="46"/>
    </row>
    <row r="7" s="1" customFormat="1" ht="33" spans="1:15">
      <c r="A7" s="12">
        <v>5</v>
      </c>
      <c r="B7" s="19"/>
      <c r="C7" s="30"/>
      <c r="D7" s="31" t="s">
        <v>29</v>
      </c>
      <c r="E7" s="32"/>
      <c r="F7" s="25">
        <f>G6</f>
        <v>45828</v>
      </c>
      <c r="G7" s="25">
        <v>45835</v>
      </c>
      <c r="H7" s="26">
        <f t="shared" si="0"/>
        <v>45835</v>
      </c>
      <c r="I7" s="12">
        <f t="shared" si="1"/>
        <v>8</v>
      </c>
      <c r="J7" s="47" t="str">
        <f t="shared" si="2"/>
        <v>T+135</v>
      </c>
      <c r="K7" s="48"/>
      <c r="L7" s="19" t="s">
        <v>30</v>
      </c>
      <c r="M7" s="19" t="s">
        <v>31</v>
      </c>
      <c r="N7" s="32"/>
      <c r="O7" s="49"/>
    </row>
    <row r="8" s="1" customFormat="1" ht="33" spans="1:15">
      <c r="A8" s="12">
        <v>6</v>
      </c>
      <c r="B8" s="19"/>
      <c r="C8" s="19" t="s">
        <v>32</v>
      </c>
      <c r="D8" s="31" t="s">
        <v>33</v>
      </c>
      <c r="E8" s="19" t="str">
        <f>D7</f>
        <v>设计终稿会（建筑、景观、精装）</v>
      </c>
      <c r="F8" s="25">
        <f>G8</f>
        <v>45838</v>
      </c>
      <c r="G8" s="25">
        <v>45838</v>
      </c>
      <c r="H8" s="26">
        <f t="shared" si="0"/>
        <v>45838</v>
      </c>
      <c r="I8" s="12">
        <f t="shared" si="1"/>
        <v>1</v>
      </c>
      <c r="J8" s="47" t="str">
        <f t="shared" si="2"/>
        <v>T+138</v>
      </c>
      <c r="K8" s="48"/>
      <c r="L8" s="19" t="s">
        <v>34</v>
      </c>
      <c r="M8" s="19" t="s">
        <v>35</v>
      </c>
      <c r="N8" s="32"/>
      <c r="O8" s="49"/>
    </row>
    <row r="9" s="1" customFormat="1" spans="1:15">
      <c r="A9" s="12">
        <v>7</v>
      </c>
      <c r="B9" s="19"/>
      <c r="C9" s="19"/>
      <c r="D9" s="33" t="s">
        <v>36</v>
      </c>
      <c r="E9" s="19" t="str">
        <f>D8</f>
        <v>桩基础及基坑施工图</v>
      </c>
      <c r="F9" s="25">
        <f>G8</f>
        <v>45838</v>
      </c>
      <c r="G9" s="25">
        <v>45848</v>
      </c>
      <c r="H9" s="26">
        <f t="shared" si="0"/>
        <v>45848</v>
      </c>
      <c r="I9" s="12">
        <f t="shared" si="1"/>
        <v>11</v>
      </c>
      <c r="J9" s="47" t="str">
        <f t="shared" si="2"/>
        <v>T+148</v>
      </c>
      <c r="K9" s="48"/>
      <c r="L9" s="19" t="s">
        <v>34</v>
      </c>
      <c r="M9" s="19" t="s">
        <v>35</v>
      </c>
      <c r="N9" s="32"/>
      <c r="O9" s="49"/>
    </row>
    <row r="10" s="1" customFormat="1" spans="1:15">
      <c r="A10" s="12">
        <v>8</v>
      </c>
      <c r="B10" s="19"/>
      <c r="C10" s="19"/>
      <c r="D10" s="33" t="s">
        <v>37</v>
      </c>
      <c r="E10" s="19" t="str">
        <f>D9</f>
        <v>建筑施工图（地下室）</v>
      </c>
      <c r="F10" s="25">
        <f>G9</f>
        <v>45848</v>
      </c>
      <c r="G10" s="25">
        <v>45855</v>
      </c>
      <c r="H10" s="26">
        <f t="shared" si="0"/>
        <v>45855</v>
      </c>
      <c r="I10" s="12">
        <f t="shared" si="1"/>
        <v>8</v>
      </c>
      <c r="J10" s="47" t="str">
        <f t="shared" si="2"/>
        <v>T+155</v>
      </c>
      <c r="K10" s="48"/>
      <c r="L10" s="19" t="s">
        <v>34</v>
      </c>
      <c r="M10" s="19" t="s">
        <v>35</v>
      </c>
      <c r="N10" s="32"/>
      <c r="O10" s="49"/>
    </row>
    <row r="11" s="1" customFormat="1" ht="33" spans="1:15">
      <c r="A11" s="12">
        <v>9</v>
      </c>
      <c r="B11" s="19"/>
      <c r="C11" s="19"/>
      <c r="D11" s="33" t="s">
        <v>38</v>
      </c>
      <c r="E11" s="19" t="str">
        <f>D7</f>
        <v>设计终稿会（建筑、景观、精装）</v>
      </c>
      <c r="F11" s="25">
        <f>G7</f>
        <v>45835</v>
      </c>
      <c r="G11" s="25">
        <v>45873</v>
      </c>
      <c r="H11" s="26">
        <f t="shared" si="0"/>
        <v>45873</v>
      </c>
      <c r="I11" s="12">
        <f t="shared" si="1"/>
        <v>39</v>
      </c>
      <c r="J11" s="47" t="str">
        <f t="shared" si="2"/>
        <v>T+173</v>
      </c>
      <c r="K11" s="48"/>
      <c r="L11" s="19" t="s">
        <v>34</v>
      </c>
      <c r="M11" s="19" t="s">
        <v>35</v>
      </c>
      <c r="N11" s="32"/>
      <c r="O11" s="49"/>
    </row>
    <row r="12" s="1" customFormat="1" ht="33" spans="1:15">
      <c r="A12" s="12">
        <v>10</v>
      </c>
      <c r="B12" s="19"/>
      <c r="C12" s="19"/>
      <c r="D12" s="33" t="s">
        <v>39</v>
      </c>
      <c r="E12" s="19" t="str">
        <f>D7</f>
        <v>设计终稿会（建筑、景观、精装）</v>
      </c>
      <c r="F12" s="25">
        <f>G7</f>
        <v>45835</v>
      </c>
      <c r="G12" s="25">
        <v>45858</v>
      </c>
      <c r="H12" s="26">
        <f t="shared" si="0"/>
        <v>45858</v>
      </c>
      <c r="I12" s="12">
        <f t="shared" si="1"/>
        <v>24</v>
      </c>
      <c r="J12" s="47" t="str">
        <f t="shared" si="2"/>
        <v>T+158</v>
      </c>
      <c r="K12" s="48"/>
      <c r="L12" s="40" t="s">
        <v>40</v>
      </c>
      <c r="M12" s="40" t="s">
        <v>41</v>
      </c>
      <c r="N12" s="32"/>
      <c r="O12" s="49"/>
    </row>
    <row r="13" s="1" customFormat="1" ht="33" spans="1:15">
      <c r="A13" s="12">
        <v>11</v>
      </c>
      <c r="B13" s="19"/>
      <c r="C13" s="19"/>
      <c r="D13" s="33" t="s">
        <v>42</v>
      </c>
      <c r="E13" s="19" t="str">
        <f>D7</f>
        <v>设计终稿会（建筑、景观、精装）</v>
      </c>
      <c r="F13" s="25">
        <f>G7</f>
        <v>45835</v>
      </c>
      <c r="G13" s="25">
        <v>45858</v>
      </c>
      <c r="H13" s="26">
        <f t="shared" si="0"/>
        <v>45858</v>
      </c>
      <c r="I13" s="12">
        <f t="shared" si="1"/>
        <v>24</v>
      </c>
      <c r="J13" s="47" t="str">
        <f t="shared" si="2"/>
        <v>T+158</v>
      </c>
      <c r="K13" s="48"/>
      <c r="L13" s="40" t="s">
        <v>43</v>
      </c>
      <c r="M13" s="40" t="s">
        <v>44</v>
      </c>
      <c r="N13" s="32"/>
      <c r="O13" s="49"/>
    </row>
    <row r="14" s="1" customFormat="1" spans="1:15">
      <c r="A14" s="12">
        <v>12</v>
      </c>
      <c r="B14" s="19"/>
      <c r="C14" s="27" t="s">
        <v>45</v>
      </c>
      <c r="D14" s="31" t="s">
        <v>46</v>
      </c>
      <c r="E14" s="19" t="s">
        <v>17</v>
      </c>
      <c r="F14" s="25">
        <v>45991</v>
      </c>
      <c r="G14" s="25">
        <v>45991</v>
      </c>
      <c r="H14" s="26">
        <f t="shared" si="0"/>
        <v>45991</v>
      </c>
      <c r="I14" s="12">
        <f t="shared" si="1"/>
        <v>1</v>
      </c>
      <c r="J14" s="47" t="str">
        <f t="shared" si="2"/>
        <v>T+291</v>
      </c>
      <c r="K14" s="48"/>
      <c r="L14" s="19" t="s">
        <v>47</v>
      </c>
      <c r="M14" s="19" t="s">
        <v>48</v>
      </c>
      <c r="N14" s="32"/>
      <c r="O14" s="49"/>
    </row>
    <row r="15" s="1" customFormat="1" spans="1:15">
      <c r="A15" s="12">
        <v>13</v>
      </c>
      <c r="B15" s="19"/>
      <c r="C15" s="30"/>
      <c r="D15" s="13" t="s">
        <v>49</v>
      </c>
      <c r="E15" s="19" t="str">
        <f>D14</f>
        <v>地价款尾款缴纳完成</v>
      </c>
      <c r="F15" s="25">
        <f>G14</f>
        <v>45991</v>
      </c>
      <c r="G15" s="25">
        <f>F15+7</f>
        <v>45998</v>
      </c>
      <c r="H15" s="26">
        <f t="shared" si="0"/>
        <v>45998</v>
      </c>
      <c r="I15" s="12">
        <f t="shared" si="1"/>
        <v>8</v>
      </c>
      <c r="J15" s="47" t="str">
        <f t="shared" si="2"/>
        <v>T+298</v>
      </c>
      <c r="K15" s="48"/>
      <c r="L15" s="19" t="s">
        <v>50</v>
      </c>
      <c r="M15" s="19" t="s">
        <v>51</v>
      </c>
      <c r="N15" s="32"/>
      <c r="O15" s="49"/>
    </row>
    <row r="16" s="1" customFormat="1" ht="33" spans="1:15">
      <c r="A16" s="12">
        <v>14</v>
      </c>
      <c r="B16" s="19"/>
      <c r="C16" s="19" t="s">
        <v>52</v>
      </c>
      <c r="D16" s="24" t="s">
        <v>53</v>
      </c>
      <c r="E16" s="21" t="s">
        <v>17</v>
      </c>
      <c r="F16" s="22">
        <v>45777</v>
      </c>
      <c r="G16" s="22">
        <v>45777</v>
      </c>
      <c r="H16" s="23">
        <f t="shared" si="0"/>
        <v>45777</v>
      </c>
      <c r="I16" s="43">
        <f t="shared" si="1"/>
        <v>1</v>
      </c>
      <c r="J16" s="44" t="str">
        <f t="shared" si="2"/>
        <v>T+77</v>
      </c>
      <c r="K16" s="45">
        <v>45777</v>
      </c>
      <c r="L16" s="21" t="s">
        <v>34</v>
      </c>
      <c r="M16" s="21" t="s">
        <v>35</v>
      </c>
      <c r="N16" s="29"/>
      <c r="O16" s="46" t="s">
        <v>54</v>
      </c>
    </row>
    <row r="17" s="1" customFormat="1" spans="1:15">
      <c r="A17" s="12">
        <v>15</v>
      </c>
      <c r="B17" s="19"/>
      <c r="C17" s="19"/>
      <c r="D17" s="31" t="s">
        <v>55</v>
      </c>
      <c r="E17" s="19" t="s">
        <v>17</v>
      </c>
      <c r="F17" s="25">
        <f>G16</f>
        <v>45777</v>
      </c>
      <c r="G17" s="25">
        <v>45833</v>
      </c>
      <c r="H17" s="26">
        <f t="shared" si="0"/>
        <v>45833</v>
      </c>
      <c r="I17" s="12">
        <f t="shared" si="1"/>
        <v>57</v>
      </c>
      <c r="J17" s="47" t="str">
        <f t="shared" si="2"/>
        <v>T+133</v>
      </c>
      <c r="K17" s="48"/>
      <c r="L17" s="19" t="s">
        <v>34</v>
      </c>
      <c r="M17" s="19" t="s">
        <v>35</v>
      </c>
      <c r="N17" s="32"/>
      <c r="O17" s="49"/>
    </row>
    <row r="18" s="1" customFormat="1" spans="1:15">
      <c r="A18" s="12">
        <v>16</v>
      </c>
      <c r="B18" s="19"/>
      <c r="C18" s="19"/>
      <c r="D18" s="13" t="s">
        <v>56</v>
      </c>
      <c r="E18" s="19" t="str">
        <f>D17</f>
        <v>单体图纸审查</v>
      </c>
      <c r="F18" s="25">
        <f>G17</f>
        <v>45833</v>
      </c>
      <c r="G18" s="25">
        <v>45838</v>
      </c>
      <c r="H18" s="26">
        <f t="shared" si="0"/>
        <v>45838</v>
      </c>
      <c r="I18" s="12">
        <f t="shared" si="1"/>
        <v>6</v>
      </c>
      <c r="J18" s="47" t="str">
        <f t="shared" si="2"/>
        <v>T+138</v>
      </c>
      <c r="K18" s="48"/>
      <c r="L18" s="19" t="s">
        <v>34</v>
      </c>
      <c r="M18" s="19" t="s">
        <v>35</v>
      </c>
      <c r="N18" s="32"/>
      <c r="O18" s="49"/>
    </row>
    <row r="19" s="1" customFormat="1" spans="1:15">
      <c r="A19" s="12">
        <v>17</v>
      </c>
      <c r="B19" s="19"/>
      <c r="C19" s="27" t="s">
        <v>57</v>
      </c>
      <c r="D19" s="33" t="s">
        <v>58</v>
      </c>
      <c r="E19" s="19"/>
      <c r="F19" s="25">
        <v>45838</v>
      </c>
      <c r="G19" s="25">
        <v>45838</v>
      </c>
      <c r="H19" s="26">
        <f t="shared" si="0"/>
        <v>45838</v>
      </c>
      <c r="I19" s="12">
        <f t="shared" si="1"/>
        <v>1</v>
      </c>
      <c r="J19" s="47" t="str">
        <f t="shared" si="2"/>
        <v>T+138</v>
      </c>
      <c r="K19" s="48"/>
      <c r="L19" s="19" t="s">
        <v>34</v>
      </c>
      <c r="M19" s="19" t="s">
        <v>35</v>
      </c>
      <c r="N19" s="32"/>
      <c r="O19" s="49"/>
    </row>
    <row r="20" s="1" customFormat="1" spans="1:15">
      <c r="A20" s="12"/>
      <c r="B20" s="19"/>
      <c r="C20" s="34"/>
      <c r="D20" s="33" t="s">
        <v>59</v>
      </c>
      <c r="E20" s="19" t="str">
        <f>D45</f>
        <v>总包单位定标</v>
      </c>
      <c r="F20" s="25">
        <f>G45</f>
        <v>45846</v>
      </c>
      <c r="G20" s="25">
        <v>45851</v>
      </c>
      <c r="H20" s="26">
        <f t="shared" si="0"/>
        <v>45851</v>
      </c>
      <c r="I20" s="12">
        <f t="shared" si="1"/>
        <v>6</v>
      </c>
      <c r="J20" s="47" t="str">
        <f t="shared" si="2"/>
        <v>T+151</v>
      </c>
      <c r="K20" s="48"/>
      <c r="L20" s="40" t="s">
        <v>60</v>
      </c>
      <c r="M20" s="40" t="s">
        <v>61</v>
      </c>
      <c r="N20" s="32"/>
      <c r="O20" s="49"/>
    </row>
    <row r="21" s="1" customFormat="1" ht="33" spans="1:15">
      <c r="A21" s="12">
        <v>18</v>
      </c>
      <c r="B21" s="12"/>
      <c r="C21" s="34"/>
      <c r="D21" s="31" t="s">
        <v>62</v>
      </c>
      <c r="E21" s="19" t="str">
        <f>D45</f>
        <v>总包单位定标</v>
      </c>
      <c r="F21" s="25">
        <f>G45</f>
        <v>45846</v>
      </c>
      <c r="G21" s="25">
        <v>45883</v>
      </c>
      <c r="H21" s="26">
        <f t="shared" si="0"/>
        <v>45883</v>
      </c>
      <c r="I21" s="12">
        <f t="shared" si="1"/>
        <v>38</v>
      </c>
      <c r="J21" s="47" t="str">
        <f t="shared" si="2"/>
        <v>T+183</v>
      </c>
      <c r="K21" s="48"/>
      <c r="L21" s="19" t="s">
        <v>63</v>
      </c>
      <c r="M21" s="19" t="s">
        <v>64</v>
      </c>
      <c r="N21" s="32"/>
      <c r="O21" s="50" t="s">
        <v>65</v>
      </c>
    </row>
    <row r="22" s="1" customFormat="1" ht="33" spans="1:15">
      <c r="A22" s="12">
        <v>19</v>
      </c>
      <c r="B22" s="12"/>
      <c r="C22" s="34"/>
      <c r="D22" s="31" t="s">
        <v>66</v>
      </c>
      <c r="E22" s="19" t="str">
        <f>D46</f>
        <v>监理单位定标</v>
      </c>
      <c r="F22" s="25">
        <f>G46</f>
        <v>45839</v>
      </c>
      <c r="G22" s="25">
        <v>45868</v>
      </c>
      <c r="H22" s="26">
        <f t="shared" si="0"/>
        <v>45868</v>
      </c>
      <c r="I22" s="12">
        <f t="shared" si="1"/>
        <v>30</v>
      </c>
      <c r="J22" s="47" t="str">
        <f t="shared" si="2"/>
        <v>T+168</v>
      </c>
      <c r="K22" s="48"/>
      <c r="L22" s="19" t="s">
        <v>63</v>
      </c>
      <c r="M22" s="19" t="s">
        <v>64</v>
      </c>
      <c r="N22" s="32"/>
      <c r="O22" s="50" t="s">
        <v>65</v>
      </c>
    </row>
    <row r="23" s="1" customFormat="1" ht="33" spans="1:15">
      <c r="A23" s="12"/>
      <c r="B23" s="12"/>
      <c r="C23" s="34"/>
      <c r="D23" s="31" t="s">
        <v>67</v>
      </c>
      <c r="E23" s="19"/>
      <c r="F23" s="25">
        <f>G18</f>
        <v>45838</v>
      </c>
      <c r="G23" s="25">
        <v>45846</v>
      </c>
      <c r="H23" s="26"/>
      <c r="I23" s="12"/>
      <c r="J23" s="47"/>
      <c r="K23" s="48"/>
      <c r="L23" s="40" t="s">
        <v>68</v>
      </c>
      <c r="M23" s="40" t="s">
        <v>69</v>
      </c>
      <c r="N23" s="32"/>
      <c r="O23" s="50"/>
    </row>
    <row r="24" s="1" customFormat="1" spans="1:15">
      <c r="A24" s="12"/>
      <c r="B24" s="12"/>
      <c r="C24" s="34"/>
      <c r="D24" s="35" t="s">
        <v>70</v>
      </c>
      <c r="E24" s="19"/>
      <c r="F24" s="25"/>
      <c r="G24" s="25">
        <v>45850</v>
      </c>
      <c r="H24" s="26"/>
      <c r="I24" s="12"/>
      <c r="J24" s="47"/>
      <c r="K24" s="48"/>
      <c r="L24" s="40" t="s">
        <v>60</v>
      </c>
      <c r="M24" s="40" t="s">
        <v>61</v>
      </c>
      <c r="N24" s="32"/>
      <c r="O24" s="50"/>
    </row>
    <row r="25" s="1" customFormat="1" spans="1:15">
      <c r="A25" s="12"/>
      <c r="B25" s="12"/>
      <c r="C25" s="34"/>
      <c r="D25" s="36" t="s">
        <v>71</v>
      </c>
      <c r="E25" s="19"/>
      <c r="F25" s="25"/>
      <c r="G25" s="25">
        <v>45851</v>
      </c>
      <c r="H25" s="26"/>
      <c r="I25" s="12"/>
      <c r="J25" s="47"/>
      <c r="K25" s="48"/>
      <c r="L25" s="40" t="s">
        <v>60</v>
      </c>
      <c r="M25" s="40" t="s">
        <v>61</v>
      </c>
      <c r="N25" s="32"/>
      <c r="O25" s="50"/>
    </row>
    <row r="26" s="1" customFormat="1" spans="1:15">
      <c r="A26" s="12"/>
      <c r="B26" s="12"/>
      <c r="C26" s="34"/>
      <c r="D26" s="36" t="s">
        <v>72</v>
      </c>
      <c r="E26" s="19"/>
      <c r="F26" s="25"/>
      <c r="G26" s="25">
        <v>45849</v>
      </c>
      <c r="H26" s="26"/>
      <c r="I26" s="12"/>
      <c r="J26" s="47"/>
      <c r="K26" s="48"/>
      <c r="L26" s="40" t="s">
        <v>60</v>
      </c>
      <c r="M26" s="40" t="s">
        <v>61</v>
      </c>
      <c r="N26" s="32"/>
      <c r="O26" s="50"/>
    </row>
    <row r="27" s="1" customFormat="1" spans="1:15">
      <c r="A27" s="12"/>
      <c r="B27" s="12"/>
      <c r="C27" s="34"/>
      <c r="D27" s="36" t="s">
        <v>73</v>
      </c>
      <c r="E27" s="19"/>
      <c r="F27" s="25"/>
      <c r="G27" s="25">
        <v>45851</v>
      </c>
      <c r="H27" s="26"/>
      <c r="I27" s="12"/>
      <c r="J27" s="47"/>
      <c r="K27" s="48"/>
      <c r="L27" s="40" t="s">
        <v>60</v>
      </c>
      <c r="M27" s="40" t="s">
        <v>61</v>
      </c>
      <c r="N27" s="32"/>
      <c r="O27" s="50"/>
    </row>
    <row r="28" s="1" customFormat="1" spans="1:15">
      <c r="A28" s="12">
        <v>20</v>
      </c>
      <c r="B28" s="12"/>
      <c r="C28" s="34"/>
      <c r="D28" s="31" t="s">
        <v>74</v>
      </c>
      <c r="E28" s="19" t="str">
        <f>D8</f>
        <v>桩基础及基坑施工图</v>
      </c>
      <c r="F28" s="25">
        <f>G8</f>
        <v>45838</v>
      </c>
      <c r="G28" s="25">
        <v>45843</v>
      </c>
      <c r="H28" s="26">
        <f t="shared" ref="H28:H33" si="3">G28</f>
        <v>45843</v>
      </c>
      <c r="I28" s="12">
        <f t="shared" ref="I28:I33" si="4">G28-F28+1</f>
        <v>6</v>
      </c>
      <c r="J28" s="47" t="str">
        <f t="shared" ref="J28:J33" si="5">"T+"&amp;G28-$G$3</f>
        <v>T+143</v>
      </c>
      <c r="K28" s="48"/>
      <c r="L28" s="19" t="s">
        <v>34</v>
      </c>
      <c r="M28" s="19" t="s">
        <v>35</v>
      </c>
      <c r="N28" s="32"/>
      <c r="O28" s="49"/>
    </row>
    <row r="29" s="1" customFormat="1" spans="1:15">
      <c r="A29" s="12">
        <v>21</v>
      </c>
      <c r="B29" s="12"/>
      <c r="C29" s="34"/>
      <c r="D29" s="31" t="s">
        <v>75</v>
      </c>
      <c r="E29" s="19" t="str">
        <f>D9</f>
        <v>建筑施工图（地下室）</v>
      </c>
      <c r="F29" s="25">
        <f>G9</f>
        <v>45848</v>
      </c>
      <c r="G29" s="25">
        <f>F29+7</f>
        <v>45855</v>
      </c>
      <c r="H29" s="26">
        <f t="shared" si="3"/>
        <v>45855</v>
      </c>
      <c r="I29" s="12">
        <f t="shared" si="4"/>
        <v>8</v>
      </c>
      <c r="J29" s="47" t="str">
        <f t="shared" si="5"/>
        <v>T+155</v>
      </c>
      <c r="K29" s="48"/>
      <c r="L29" s="19" t="s">
        <v>34</v>
      </c>
      <c r="M29" s="19" t="s">
        <v>35</v>
      </c>
      <c r="N29" s="32"/>
      <c r="O29" s="49"/>
    </row>
    <row r="30" s="1" customFormat="1" spans="1:15">
      <c r="A30" s="12">
        <v>22</v>
      </c>
      <c r="B30" s="12"/>
      <c r="C30" s="34"/>
      <c r="D30" s="31" t="s">
        <v>76</v>
      </c>
      <c r="E30" s="19" t="str">
        <f>D10</f>
        <v>建筑施工图（地上高层、合院）</v>
      </c>
      <c r="F30" s="25">
        <f>G10</f>
        <v>45855</v>
      </c>
      <c r="G30" s="25">
        <f>F30+4</f>
        <v>45859</v>
      </c>
      <c r="H30" s="26">
        <f t="shared" si="3"/>
        <v>45859</v>
      </c>
      <c r="I30" s="12">
        <f t="shared" si="4"/>
        <v>5</v>
      </c>
      <c r="J30" s="47" t="str">
        <f t="shared" si="5"/>
        <v>T+159</v>
      </c>
      <c r="K30" s="48"/>
      <c r="L30" s="19" t="s">
        <v>34</v>
      </c>
      <c r="M30" s="19" t="s">
        <v>35</v>
      </c>
      <c r="N30" s="32"/>
      <c r="O30" s="49"/>
    </row>
    <row r="31" s="1" customFormat="1" ht="33" spans="1:15">
      <c r="A31" s="12">
        <v>23</v>
      </c>
      <c r="B31" s="12"/>
      <c r="C31" s="34"/>
      <c r="D31" s="37" t="s">
        <v>77</v>
      </c>
      <c r="E31" s="19" t="str">
        <f>D28</f>
        <v>施工图审查合格证（桩基及基坑）</v>
      </c>
      <c r="F31" s="25">
        <f>G27</f>
        <v>45851</v>
      </c>
      <c r="G31" s="25">
        <v>45856</v>
      </c>
      <c r="H31" s="26">
        <f t="shared" si="3"/>
        <v>45856</v>
      </c>
      <c r="I31" s="12">
        <f t="shared" si="4"/>
        <v>6</v>
      </c>
      <c r="J31" s="47" t="str">
        <f t="shared" si="5"/>
        <v>T+156</v>
      </c>
      <c r="K31" s="48"/>
      <c r="L31" s="19" t="s">
        <v>50</v>
      </c>
      <c r="M31" s="19" t="s">
        <v>51</v>
      </c>
      <c r="N31" s="32"/>
      <c r="O31" s="49"/>
    </row>
    <row r="32" s="1" customFormat="1" spans="1:15">
      <c r="A32" s="12">
        <v>24</v>
      </c>
      <c r="B32" s="12"/>
      <c r="C32" s="34"/>
      <c r="D32" s="37" t="s">
        <v>78</v>
      </c>
      <c r="E32" s="19" t="str">
        <f>D29</f>
        <v>施工图审查合格证（地下室）</v>
      </c>
      <c r="F32" s="25">
        <f>G29</f>
        <v>45855</v>
      </c>
      <c r="G32" s="25">
        <f>F32+4</f>
        <v>45859</v>
      </c>
      <c r="H32" s="26">
        <f t="shared" si="3"/>
        <v>45859</v>
      </c>
      <c r="I32" s="12">
        <f t="shared" si="4"/>
        <v>5</v>
      </c>
      <c r="J32" s="47" t="str">
        <f t="shared" si="5"/>
        <v>T+159</v>
      </c>
      <c r="K32" s="48"/>
      <c r="L32" s="19" t="s">
        <v>50</v>
      </c>
      <c r="M32" s="19" t="s">
        <v>51</v>
      </c>
      <c r="N32" s="32"/>
      <c r="O32" s="49"/>
    </row>
    <row r="33" s="1" customFormat="1" ht="33" spans="1:15">
      <c r="A33" s="12">
        <v>25</v>
      </c>
      <c r="B33" s="19"/>
      <c r="C33" s="30"/>
      <c r="D33" s="37" t="s">
        <v>79</v>
      </c>
      <c r="E33" s="19" t="str">
        <f>D30</f>
        <v>施工图审查合格证（地上高层、合院）</v>
      </c>
      <c r="F33" s="25">
        <f>G30</f>
        <v>45859</v>
      </c>
      <c r="G33" s="25">
        <f>F33+7</f>
        <v>45866</v>
      </c>
      <c r="H33" s="26">
        <f t="shared" si="3"/>
        <v>45866</v>
      </c>
      <c r="I33" s="12">
        <f t="shared" si="4"/>
        <v>8</v>
      </c>
      <c r="J33" s="47" t="str">
        <f t="shared" si="5"/>
        <v>T+166</v>
      </c>
      <c r="K33" s="48"/>
      <c r="L33" s="19" t="s">
        <v>50</v>
      </c>
      <c r="M33" s="19" t="s">
        <v>51</v>
      </c>
      <c r="N33" s="32"/>
      <c r="O33" s="49"/>
    </row>
    <row r="34" s="1" customFormat="1" spans="1:15">
      <c r="A34" s="12">
        <v>26</v>
      </c>
      <c r="B34" s="19"/>
      <c r="C34" s="19" t="s">
        <v>80</v>
      </c>
      <c r="D34" s="31" t="s">
        <v>81</v>
      </c>
      <c r="E34" s="19" t="s">
        <v>17</v>
      </c>
      <c r="F34" s="38">
        <f>G34-20</f>
        <v>45863</v>
      </c>
      <c r="G34" s="38">
        <f>F35-1</f>
        <v>45883</v>
      </c>
      <c r="H34" s="26">
        <f t="shared" ref="H34:H56" si="6">G34</f>
        <v>45883</v>
      </c>
      <c r="I34" s="12">
        <f t="shared" ref="I34:I56" si="7">G34-F34+1</f>
        <v>21</v>
      </c>
      <c r="J34" s="47" t="str">
        <f t="shared" ref="J34:J56" si="8">"T+"&amp;G34-$G$3</f>
        <v>T+183</v>
      </c>
      <c r="K34" s="48"/>
      <c r="L34" s="19" t="s">
        <v>50</v>
      </c>
      <c r="M34" s="19" t="s">
        <v>51</v>
      </c>
      <c r="N34" s="32"/>
      <c r="O34" s="49"/>
    </row>
    <row r="35" s="1" customFormat="1" spans="1:15">
      <c r="A35" s="12">
        <v>27</v>
      </c>
      <c r="B35" s="19"/>
      <c r="C35" s="19"/>
      <c r="D35" s="31" t="s">
        <v>82</v>
      </c>
      <c r="E35" s="19" t="str">
        <f>D34</f>
        <v>小区命名</v>
      </c>
      <c r="F35" s="38">
        <f t="shared" ref="F35:F41" si="9">G35-40</f>
        <v>45884</v>
      </c>
      <c r="G35" s="38">
        <f>F36-1</f>
        <v>45924</v>
      </c>
      <c r="H35" s="26">
        <f t="shared" si="6"/>
        <v>45924</v>
      </c>
      <c r="I35" s="12">
        <f t="shared" si="7"/>
        <v>41</v>
      </c>
      <c r="J35" s="47" t="str">
        <f t="shared" si="8"/>
        <v>T+224</v>
      </c>
      <c r="K35" s="48"/>
      <c r="L35" s="19" t="s">
        <v>50</v>
      </c>
      <c r="M35" s="19" t="s">
        <v>51</v>
      </c>
      <c r="N35" s="32"/>
      <c r="O35" s="49"/>
    </row>
    <row r="36" s="1" customFormat="1" spans="1:15">
      <c r="A36" s="12">
        <v>28</v>
      </c>
      <c r="B36" s="19"/>
      <c r="C36" s="19"/>
      <c r="D36" s="31" t="s">
        <v>83</v>
      </c>
      <c r="E36" s="19" t="str">
        <f>D35</f>
        <v>门牌批复</v>
      </c>
      <c r="F36" s="38">
        <f t="shared" si="9"/>
        <v>45925</v>
      </c>
      <c r="G36" s="38">
        <f>F40</f>
        <v>45965</v>
      </c>
      <c r="H36" s="26">
        <f t="shared" si="6"/>
        <v>45965</v>
      </c>
      <c r="I36" s="12">
        <f t="shared" si="7"/>
        <v>41</v>
      </c>
      <c r="J36" s="47" t="str">
        <f t="shared" si="8"/>
        <v>T+265</v>
      </c>
      <c r="K36" s="48"/>
      <c r="L36" s="19" t="s">
        <v>50</v>
      </c>
      <c r="M36" s="19" t="s">
        <v>51</v>
      </c>
      <c r="N36" s="32"/>
      <c r="O36" s="49"/>
    </row>
    <row r="37" s="1" customFormat="1" spans="1:15">
      <c r="A37" s="12">
        <v>29</v>
      </c>
      <c r="B37" s="19"/>
      <c r="C37" s="19"/>
      <c r="D37" s="31" t="s">
        <v>84</v>
      </c>
      <c r="E37" s="19" t="str">
        <f>D36</f>
        <v>预测绘成果</v>
      </c>
      <c r="F37" s="38">
        <f t="shared" si="9"/>
        <v>45960</v>
      </c>
      <c r="G37" s="38">
        <f>G38-5</f>
        <v>46000</v>
      </c>
      <c r="H37" s="26">
        <f t="shared" si="6"/>
        <v>46000</v>
      </c>
      <c r="I37" s="12">
        <f t="shared" si="7"/>
        <v>41</v>
      </c>
      <c r="J37" s="47" t="str">
        <f t="shared" si="8"/>
        <v>T+300</v>
      </c>
      <c r="K37" s="48"/>
      <c r="L37" s="19" t="s">
        <v>50</v>
      </c>
      <c r="M37" s="19" t="s">
        <v>51</v>
      </c>
      <c r="N37" s="32"/>
      <c r="O37" s="49"/>
    </row>
    <row r="38" s="1" customFormat="1" spans="1:15">
      <c r="A38" s="12">
        <v>30</v>
      </c>
      <c r="B38" s="19"/>
      <c r="C38" s="19"/>
      <c r="D38" s="31" t="s">
        <v>85</v>
      </c>
      <c r="E38" s="19" t="str">
        <f>D37</f>
        <v>项目概况</v>
      </c>
      <c r="F38" s="38">
        <f t="shared" si="9"/>
        <v>45965</v>
      </c>
      <c r="G38" s="38">
        <f>G39</f>
        <v>46005</v>
      </c>
      <c r="H38" s="26">
        <f t="shared" si="6"/>
        <v>46005</v>
      </c>
      <c r="I38" s="12">
        <f t="shared" si="7"/>
        <v>41</v>
      </c>
      <c r="J38" s="47" t="str">
        <f t="shared" si="8"/>
        <v>T+305</v>
      </c>
      <c r="K38" s="48"/>
      <c r="L38" s="19" t="s">
        <v>47</v>
      </c>
      <c r="M38" s="19" t="s">
        <v>86</v>
      </c>
      <c r="N38" s="32"/>
      <c r="O38" s="49"/>
    </row>
    <row r="39" s="1" customFormat="1" spans="1:15">
      <c r="A39" s="12">
        <v>31</v>
      </c>
      <c r="B39" s="19"/>
      <c r="C39" s="19"/>
      <c r="D39" s="31" t="s">
        <v>87</v>
      </c>
      <c r="E39" s="19" t="str">
        <f>D37</f>
        <v>项目概况</v>
      </c>
      <c r="F39" s="38">
        <f t="shared" si="9"/>
        <v>45965</v>
      </c>
      <c r="G39" s="38">
        <f>G40</f>
        <v>46005</v>
      </c>
      <c r="H39" s="26">
        <f t="shared" si="6"/>
        <v>46005</v>
      </c>
      <c r="I39" s="12">
        <f t="shared" si="7"/>
        <v>41</v>
      </c>
      <c r="J39" s="47" t="str">
        <f t="shared" si="8"/>
        <v>T+305</v>
      </c>
      <c r="K39" s="48"/>
      <c r="L39" s="19" t="s">
        <v>47</v>
      </c>
      <c r="M39" s="19" t="s">
        <v>86</v>
      </c>
      <c r="N39" s="32"/>
      <c r="O39" s="49"/>
    </row>
    <row r="40" s="1" customFormat="1" ht="33" spans="1:15">
      <c r="A40" s="12">
        <v>32</v>
      </c>
      <c r="B40" s="19"/>
      <c r="C40" s="19"/>
      <c r="D40" s="31" t="s">
        <v>88</v>
      </c>
      <c r="E40" s="19" t="str">
        <f>D37</f>
        <v>项目概况</v>
      </c>
      <c r="F40" s="38">
        <f t="shared" si="9"/>
        <v>45965</v>
      </c>
      <c r="G40" s="38">
        <f>F42-3</f>
        <v>46005</v>
      </c>
      <c r="H40" s="26">
        <f t="shared" si="6"/>
        <v>46005</v>
      </c>
      <c r="I40" s="12">
        <f t="shared" si="7"/>
        <v>41</v>
      </c>
      <c r="J40" s="47" t="str">
        <f t="shared" si="8"/>
        <v>T+305</v>
      </c>
      <c r="K40" s="48"/>
      <c r="L40" s="19" t="s">
        <v>89</v>
      </c>
      <c r="M40" s="19" t="s">
        <v>90</v>
      </c>
      <c r="N40" s="32"/>
      <c r="O40" s="49"/>
    </row>
    <row r="41" s="1" customFormat="1" spans="1:15">
      <c r="A41" s="12">
        <v>33</v>
      </c>
      <c r="B41" s="19"/>
      <c r="C41" s="19"/>
      <c r="D41" s="31" t="s">
        <v>91</v>
      </c>
      <c r="E41" s="19" t="s">
        <v>17</v>
      </c>
      <c r="F41" s="38">
        <f t="shared" si="9"/>
        <v>45965</v>
      </c>
      <c r="G41" s="38">
        <f>G40</f>
        <v>46005</v>
      </c>
      <c r="H41" s="26">
        <f t="shared" si="6"/>
        <v>46005</v>
      </c>
      <c r="I41" s="12">
        <f t="shared" si="7"/>
        <v>41</v>
      </c>
      <c r="J41" s="47" t="str">
        <f t="shared" si="8"/>
        <v>T+305</v>
      </c>
      <c r="K41" s="48"/>
      <c r="L41" s="19" t="s">
        <v>92</v>
      </c>
      <c r="M41" s="19" t="s">
        <v>93</v>
      </c>
      <c r="N41" s="32"/>
      <c r="O41" s="49"/>
    </row>
    <row r="42" s="1" customFormat="1" spans="1:15">
      <c r="A42" s="12">
        <v>34</v>
      </c>
      <c r="B42" s="19"/>
      <c r="C42" s="19"/>
      <c r="D42" s="13" t="s">
        <v>94</v>
      </c>
      <c r="E42" s="19" t="s">
        <v>95</v>
      </c>
      <c r="F42" s="38">
        <f>G42-5</f>
        <v>46008</v>
      </c>
      <c r="G42" s="38">
        <f>G66+5</f>
        <v>46013</v>
      </c>
      <c r="H42" s="26">
        <f t="shared" si="6"/>
        <v>46013</v>
      </c>
      <c r="I42" s="12">
        <f t="shared" si="7"/>
        <v>6</v>
      </c>
      <c r="J42" s="47" t="str">
        <f t="shared" si="8"/>
        <v>T+313</v>
      </c>
      <c r="K42" s="48"/>
      <c r="L42" s="19" t="s">
        <v>50</v>
      </c>
      <c r="M42" s="19" t="s">
        <v>51</v>
      </c>
      <c r="N42" s="32"/>
      <c r="O42" s="49"/>
    </row>
    <row r="43" s="3" customFormat="1" spans="1:15">
      <c r="A43" s="12">
        <v>35</v>
      </c>
      <c r="B43" s="19" t="s">
        <v>96</v>
      </c>
      <c r="C43" s="27" t="s">
        <v>97</v>
      </c>
      <c r="D43" s="31" t="s">
        <v>98</v>
      </c>
      <c r="E43" s="19" t="s">
        <v>17</v>
      </c>
      <c r="F43" s="38">
        <v>45825</v>
      </c>
      <c r="G43" s="38">
        <v>45855</v>
      </c>
      <c r="H43" s="26">
        <f t="shared" si="6"/>
        <v>45855</v>
      </c>
      <c r="I43" s="12">
        <f t="shared" si="7"/>
        <v>31</v>
      </c>
      <c r="J43" s="47" t="str">
        <f t="shared" si="8"/>
        <v>T+155</v>
      </c>
      <c r="K43" s="48"/>
      <c r="L43" s="19" t="s">
        <v>63</v>
      </c>
      <c r="M43" s="19" t="s">
        <v>64</v>
      </c>
      <c r="N43" s="32"/>
      <c r="O43" s="50"/>
    </row>
    <row r="44" s="3" customFormat="1" spans="1:15">
      <c r="A44" s="12">
        <v>36</v>
      </c>
      <c r="B44" s="19"/>
      <c r="C44" s="34"/>
      <c r="D44" s="33" t="s">
        <v>99</v>
      </c>
      <c r="E44" s="19" t="s">
        <v>17</v>
      </c>
      <c r="F44" s="38">
        <f>G44-15</f>
        <v>45840</v>
      </c>
      <c r="G44" s="38">
        <v>45855</v>
      </c>
      <c r="H44" s="26">
        <f t="shared" si="6"/>
        <v>45855</v>
      </c>
      <c r="I44" s="12">
        <f t="shared" si="7"/>
        <v>16</v>
      </c>
      <c r="J44" s="47" t="str">
        <f t="shared" si="8"/>
        <v>T+155</v>
      </c>
      <c r="K44" s="48"/>
      <c r="L44" s="19" t="s">
        <v>63</v>
      </c>
      <c r="M44" s="19" t="s">
        <v>64</v>
      </c>
      <c r="N44" s="32"/>
      <c r="O44" s="49"/>
    </row>
    <row r="45" s="1" customFormat="1" ht="33" spans="1:15">
      <c r="A45" s="12">
        <v>37</v>
      </c>
      <c r="B45" s="19"/>
      <c r="C45" s="34"/>
      <c r="D45" s="31" t="s">
        <v>100</v>
      </c>
      <c r="E45" s="19" t="s">
        <v>17</v>
      </c>
      <c r="F45" s="25">
        <v>45819</v>
      </c>
      <c r="G45" s="25">
        <v>45846</v>
      </c>
      <c r="H45" s="26">
        <f t="shared" si="6"/>
        <v>45846</v>
      </c>
      <c r="I45" s="12">
        <f t="shared" si="7"/>
        <v>28</v>
      </c>
      <c r="J45" s="47" t="str">
        <f t="shared" si="8"/>
        <v>T+146</v>
      </c>
      <c r="K45" s="48"/>
      <c r="L45" s="19" t="s">
        <v>63</v>
      </c>
      <c r="M45" s="19" t="s">
        <v>64</v>
      </c>
      <c r="N45" s="32"/>
      <c r="O45" s="51" t="s">
        <v>101</v>
      </c>
    </row>
    <row r="46" s="1" customFormat="1" spans="1:15">
      <c r="A46" s="12">
        <v>38</v>
      </c>
      <c r="B46" s="19"/>
      <c r="C46" s="34"/>
      <c r="D46" s="31" t="s">
        <v>102</v>
      </c>
      <c r="E46" s="19" t="s">
        <v>17</v>
      </c>
      <c r="F46" s="25">
        <v>45812</v>
      </c>
      <c r="G46" s="25">
        <v>45839</v>
      </c>
      <c r="H46" s="26">
        <f t="shared" si="6"/>
        <v>45839</v>
      </c>
      <c r="I46" s="12">
        <f t="shared" si="7"/>
        <v>28</v>
      </c>
      <c r="J46" s="47" t="str">
        <f t="shared" si="8"/>
        <v>T+139</v>
      </c>
      <c r="K46" s="48"/>
      <c r="L46" s="19" t="s">
        <v>63</v>
      </c>
      <c r="M46" s="19" t="s">
        <v>64</v>
      </c>
      <c r="N46" s="32"/>
      <c r="O46" s="51"/>
    </row>
    <row r="47" s="1" customFormat="1" ht="33" spans="1:15">
      <c r="A47" s="12">
        <v>39</v>
      </c>
      <c r="B47" s="19"/>
      <c r="C47" s="34"/>
      <c r="D47" s="33" t="s">
        <v>103</v>
      </c>
      <c r="E47" s="19" t="str">
        <f>D12</f>
        <v>景观施工图</v>
      </c>
      <c r="F47" s="25">
        <f>G12</f>
        <v>45858</v>
      </c>
      <c r="G47" s="25">
        <v>45889</v>
      </c>
      <c r="H47" s="26">
        <f t="shared" si="6"/>
        <v>45889</v>
      </c>
      <c r="I47" s="12">
        <f t="shared" si="7"/>
        <v>32</v>
      </c>
      <c r="J47" s="47" t="str">
        <f t="shared" si="8"/>
        <v>T+189</v>
      </c>
      <c r="K47" s="48"/>
      <c r="L47" s="19" t="s">
        <v>63</v>
      </c>
      <c r="M47" s="19" t="s">
        <v>64</v>
      </c>
      <c r="N47" s="32"/>
      <c r="O47" s="52" t="s">
        <v>104</v>
      </c>
    </row>
    <row r="48" s="1" customFormat="1" spans="1:15">
      <c r="A48" s="12">
        <v>40</v>
      </c>
      <c r="B48" s="19"/>
      <c r="C48" s="34"/>
      <c r="D48" s="33" t="s">
        <v>105</v>
      </c>
      <c r="E48" s="19" t="str">
        <f>D47</f>
        <v>示范区大区景观单位挂网</v>
      </c>
      <c r="F48" s="25">
        <f>G47</f>
        <v>45889</v>
      </c>
      <c r="G48" s="25">
        <v>45920</v>
      </c>
      <c r="H48" s="26">
        <f t="shared" si="6"/>
        <v>45920</v>
      </c>
      <c r="I48" s="12">
        <f t="shared" si="7"/>
        <v>32</v>
      </c>
      <c r="J48" s="47" t="str">
        <f t="shared" si="8"/>
        <v>T+220</v>
      </c>
      <c r="K48" s="48"/>
      <c r="L48" s="19" t="s">
        <v>63</v>
      </c>
      <c r="M48" s="19" t="s">
        <v>64</v>
      </c>
      <c r="N48" s="32"/>
      <c r="O48" s="51"/>
    </row>
    <row r="49" s="1" customFormat="1" ht="33" spans="1:15">
      <c r="A49" s="12">
        <v>41</v>
      </c>
      <c r="B49" s="19"/>
      <c r="C49" s="34"/>
      <c r="D49" s="33" t="s">
        <v>106</v>
      </c>
      <c r="E49" s="19" t="str">
        <f>D13</f>
        <v>精装施工图</v>
      </c>
      <c r="F49" s="25">
        <f>G13</f>
        <v>45858</v>
      </c>
      <c r="G49" s="25">
        <v>45889</v>
      </c>
      <c r="H49" s="26">
        <f t="shared" si="6"/>
        <v>45889</v>
      </c>
      <c r="I49" s="12">
        <f t="shared" si="7"/>
        <v>32</v>
      </c>
      <c r="J49" s="47" t="str">
        <f t="shared" si="8"/>
        <v>T+189</v>
      </c>
      <c r="K49" s="48"/>
      <c r="L49" s="19" t="s">
        <v>63</v>
      </c>
      <c r="M49" s="19" t="s">
        <v>64</v>
      </c>
      <c r="N49" s="32"/>
      <c r="O49" s="52" t="s">
        <v>104</v>
      </c>
    </row>
    <row r="50" s="1" customFormat="1" spans="1:15">
      <c r="A50" s="12">
        <v>42</v>
      </c>
      <c r="B50" s="19"/>
      <c r="C50" s="34"/>
      <c r="D50" s="33" t="s">
        <v>107</v>
      </c>
      <c r="E50" s="19" t="str">
        <f>D49</f>
        <v>示范区大区精装修单位挂网</v>
      </c>
      <c r="F50" s="25">
        <f>G49</f>
        <v>45889</v>
      </c>
      <c r="G50" s="25">
        <v>45920</v>
      </c>
      <c r="H50" s="26">
        <f t="shared" si="6"/>
        <v>45920</v>
      </c>
      <c r="I50" s="12">
        <f t="shared" si="7"/>
        <v>32</v>
      </c>
      <c r="J50" s="47" t="str">
        <f t="shared" si="8"/>
        <v>T+220</v>
      </c>
      <c r="K50" s="48"/>
      <c r="L50" s="19" t="s">
        <v>63</v>
      </c>
      <c r="M50" s="19" t="s">
        <v>64</v>
      </c>
      <c r="N50" s="32"/>
      <c r="O50" s="51"/>
    </row>
    <row r="51" s="1" customFormat="1" spans="1:15">
      <c r="A51" s="12">
        <v>43</v>
      </c>
      <c r="B51" s="19"/>
      <c r="C51" s="34"/>
      <c r="D51" s="33" t="s">
        <v>108</v>
      </c>
      <c r="E51" s="19" t="s">
        <v>17</v>
      </c>
      <c r="F51" s="25">
        <v>45851</v>
      </c>
      <c r="G51" s="25">
        <v>45871</v>
      </c>
      <c r="H51" s="26">
        <f t="shared" si="6"/>
        <v>45871</v>
      </c>
      <c r="I51" s="12">
        <f t="shared" si="7"/>
        <v>21</v>
      </c>
      <c r="J51" s="47" t="str">
        <f t="shared" si="8"/>
        <v>T+171</v>
      </c>
      <c r="K51" s="48"/>
      <c r="L51" s="19" t="s">
        <v>63</v>
      </c>
      <c r="M51" s="19" t="s">
        <v>64</v>
      </c>
      <c r="N51" s="32"/>
      <c r="O51" s="51"/>
    </row>
    <row r="52" s="1" customFormat="1" spans="1:15">
      <c r="A52" s="12">
        <v>44</v>
      </c>
      <c r="B52" s="19"/>
      <c r="C52" s="34"/>
      <c r="D52" s="33" t="s">
        <v>109</v>
      </c>
      <c r="E52" s="19" t="s">
        <v>17</v>
      </c>
      <c r="F52" s="25">
        <f t="shared" ref="F52:F56" si="10">G52-30</f>
        <v>45856</v>
      </c>
      <c r="G52" s="25">
        <v>45886</v>
      </c>
      <c r="H52" s="26">
        <f t="shared" si="6"/>
        <v>45886</v>
      </c>
      <c r="I52" s="12">
        <f t="shared" si="7"/>
        <v>31</v>
      </c>
      <c r="J52" s="47" t="str">
        <f t="shared" si="8"/>
        <v>T+186</v>
      </c>
      <c r="K52" s="48"/>
      <c r="L52" s="19" t="s">
        <v>63</v>
      </c>
      <c r="M52" s="19" t="s">
        <v>64</v>
      </c>
      <c r="N52" s="32"/>
      <c r="O52" s="51"/>
    </row>
    <row r="53" s="1" customFormat="1" ht="33" spans="1:15">
      <c r="A53" s="12">
        <v>45</v>
      </c>
      <c r="B53" s="19"/>
      <c r="C53" s="34"/>
      <c r="D53" s="39" t="s">
        <v>110</v>
      </c>
      <c r="E53" s="19" t="s">
        <v>17</v>
      </c>
      <c r="F53" s="25">
        <f t="shared" si="10"/>
        <v>45871</v>
      </c>
      <c r="G53" s="25">
        <v>45901</v>
      </c>
      <c r="H53" s="26">
        <f t="shared" si="6"/>
        <v>45901</v>
      </c>
      <c r="I53" s="12">
        <f t="shared" si="7"/>
        <v>31</v>
      </c>
      <c r="J53" s="47" t="str">
        <f t="shared" si="8"/>
        <v>T+201</v>
      </c>
      <c r="K53" s="48"/>
      <c r="L53" s="19" t="s">
        <v>63</v>
      </c>
      <c r="M53" s="19" t="s">
        <v>64</v>
      </c>
      <c r="N53" s="32"/>
      <c r="O53" s="51"/>
    </row>
    <row r="54" s="1" customFormat="1" spans="1:15">
      <c r="A54" s="12">
        <v>46</v>
      </c>
      <c r="B54" s="19"/>
      <c r="C54" s="34"/>
      <c r="D54" s="33" t="s">
        <v>111</v>
      </c>
      <c r="E54" s="19" t="s">
        <v>17</v>
      </c>
      <c r="F54" s="25">
        <v>45823</v>
      </c>
      <c r="G54" s="25">
        <v>45838</v>
      </c>
      <c r="H54" s="26">
        <f t="shared" si="6"/>
        <v>45838</v>
      </c>
      <c r="I54" s="12">
        <f t="shared" si="7"/>
        <v>16</v>
      </c>
      <c r="J54" s="47" t="str">
        <f t="shared" si="8"/>
        <v>T+138</v>
      </c>
      <c r="K54" s="48"/>
      <c r="L54" s="19" t="s">
        <v>63</v>
      </c>
      <c r="M54" s="19" t="s">
        <v>64</v>
      </c>
      <c r="N54" s="32"/>
      <c r="O54" s="51"/>
    </row>
    <row r="55" s="1" customFormat="1" ht="33" spans="1:15">
      <c r="A55" s="12">
        <v>47</v>
      </c>
      <c r="B55" s="19"/>
      <c r="C55" s="30"/>
      <c r="D55" s="33" t="s">
        <v>112</v>
      </c>
      <c r="E55" s="40" t="s">
        <v>113</v>
      </c>
      <c r="F55" s="25">
        <f t="shared" si="10"/>
        <v>45890</v>
      </c>
      <c r="G55" s="25">
        <f>F56</f>
        <v>45920</v>
      </c>
      <c r="H55" s="26">
        <f t="shared" si="6"/>
        <v>45920</v>
      </c>
      <c r="I55" s="12">
        <f t="shared" si="7"/>
        <v>31</v>
      </c>
      <c r="J55" s="47" t="str">
        <f t="shared" si="8"/>
        <v>T+220</v>
      </c>
      <c r="K55" s="48"/>
      <c r="L55" s="19" t="s">
        <v>63</v>
      </c>
      <c r="M55" s="19" t="s">
        <v>64</v>
      </c>
      <c r="N55" s="32"/>
      <c r="O55" s="52" t="s">
        <v>114</v>
      </c>
    </row>
    <row r="56" s="1" customFormat="1" spans="1:15">
      <c r="A56" s="12">
        <v>48</v>
      </c>
      <c r="B56" s="19"/>
      <c r="C56" s="30"/>
      <c r="D56" s="33" t="s">
        <v>115</v>
      </c>
      <c r="E56" s="19" t="str">
        <f>D55</f>
        <v>示范区软装施工挂网</v>
      </c>
      <c r="F56" s="25">
        <f t="shared" si="10"/>
        <v>45920</v>
      </c>
      <c r="G56" s="25">
        <v>45950</v>
      </c>
      <c r="H56" s="26">
        <f t="shared" si="6"/>
        <v>45950</v>
      </c>
      <c r="I56" s="12">
        <f t="shared" si="7"/>
        <v>31</v>
      </c>
      <c r="J56" s="47" t="str">
        <f t="shared" si="8"/>
        <v>T+250</v>
      </c>
      <c r="K56" s="48"/>
      <c r="L56" s="19" t="s">
        <v>63</v>
      </c>
      <c r="M56" s="19" t="s">
        <v>64</v>
      </c>
      <c r="N56" s="32"/>
      <c r="O56" s="51"/>
    </row>
    <row r="57" s="1" customFormat="1" spans="1:15">
      <c r="A57" s="12">
        <v>49</v>
      </c>
      <c r="B57" s="19"/>
      <c r="C57" s="19" t="s">
        <v>63</v>
      </c>
      <c r="D57" s="31" t="s">
        <v>116</v>
      </c>
      <c r="E57" s="19">
        <f>G7</f>
        <v>45835</v>
      </c>
      <c r="F57" s="25"/>
      <c r="G57" s="25"/>
      <c r="H57" s="26"/>
      <c r="I57" s="12"/>
      <c r="J57" s="47"/>
      <c r="K57" s="48"/>
      <c r="L57" s="19" t="s">
        <v>63</v>
      </c>
      <c r="M57" s="19" t="s">
        <v>64</v>
      </c>
      <c r="N57" s="32"/>
      <c r="O57" s="50" t="s">
        <v>117</v>
      </c>
    </row>
    <row r="58" s="1" customFormat="1" ht="99" spans="1:15">
      <c r="A58" s="12">
        <v>50</v>
      </c>
      <c r="B58" s="19"/>
      <c r="C58" s="19"/>
      <c r="D58" s="20" t="s">
        <v>118</v>
      </c>
      <c r="E58" s="21" t="str">
        <f>D7</f>
        <v>设计终稿会（建筑、景观、精装）</v>
      </c>
      <c r="F58" s="22">
        <f>G18</f>
        <v>45838</v>
      </c>
      <c r="G58" s="22"/>
      <c r="H58" s="23"/>
      <c r="I58" s="23"/>
      <c r="J58" s="23"/>
      <c r="K58" s="53" t="s">
        <v>119</v>
      </c>
      <c r="L58" s="21" t="s">
        <v>63</v>
      </c>
      <c r="M58" s="21" t="s">
        <v>64</v>
      </c>
      <c r="N58" s="29"/>
      <c r="O58" s="46" t="s">
        <v>120</v>
      </c>
    </row>
    <row r="59" s="1" customFormat="1" ht="82.5" spans="1:15">
      <c r="A59" s="12">
        <v>51</v>
      </c>
      <c r="B59" s="19"/>
      <c r="C59" s="19"/>
      <c r="D59" s="31" t="s">
        <v>121</v>
      </c>
      <c r="E59" s="19" t="str">
        <f>D10</f>
        <v>建筑施工图（地上高层、合院）</v>
      </c>
      <c r="F59" s="25"/>
      <c r="G59" s="41" t="s">
        <v>122</v>
      </c>
      <c r="H59" s="26"/>
      <c r="I59" s="26"/>
      <c r="J59" s="26"/>
      <c r="K59" s="48"/>
      <c r="L59" s="19" t="s">
        <v>63</v>
      </c>
      <c r="M59" s="19" t="s">
        <v>64</v>
      </c>
      <c r="N59" s="32"/>
      <c r="O59" s="49" t="s">
        <v>123</v>
      </c>
    </row>
    <row r="60" s="1" customFormat="1" ht="33" spans="1:15">
      <c r="A60" s="12">
        <v>52</v>
      </c>
      <c r="B60" s="19"/>
      <c r="C60" s="19"/>
      <c r="D60" s="31" t="s">
        <v>124</v>
      </c>
      <c r="E60" s="19" t="str">
        <f>D59</f>
        <v>提交施工图版工程成本管理考核目标</v>
      </c>
      <c r="F60" s="38" t="str">
        <f>G59</f>
        <v>所有图纸齐备后45天</v>
      </c>
      <c r="G60" s="25"/>
      <c r="H60" s="26"/>
      <c r="I60" s="26"/>
      <c r="J60" s="26"/>
      <c r="K60" s="48"/>
      <c r="L60" s="19" t="s">
        <v>63</v>
      </c>
      <c r="M60" s="19" t="s">
        <v>64</v>
      </c>
      <c r="N60" s="32"/>
      <c r="O60" s="49" t="s">
        <v>125</v>
      </c>
    </row>
    <row r="61" s="1" customFormat="1" spans="1:15">
      <c r="A61" s="12">
        <v>53</v>
      </c>
      <c r="B61" s="12" t="s">
        <v>60</v>
      </c>
      <c r="C61" s="12" t="s">
        <v>126</v>
      </c>
      <c r="D61" s="31" t="s">
        <v>127</v>
      </c>
      <c r="E61" s="19"/>
      <c r="F61" s="25">
        <v>45838</v>
      </c>
      <c r="G61" s="25">
        <v>45838</v>
      </c>
      <c r="H61" s="26">
        <f>G61</f>
        <v>45838</v>
      </c>
      <c r="I61" s="12">
        <f>G61-F61+1</f>
        <v>1</v>
      </c>
      <c r="J61" s="47" t="str">
        <f>"T+"&amp;G61-$G$3</f>
        <v>T+138</v>
      </c>
      <c r="K61" s="48"/>
      <c r="L61" s="19" t="s">
        <v>60</v>
      </c>
      <c r="M61" s="19" t="s">
        <v>61</v>
      </c>
      <c r="N61" s="32"/>
      <c r="O61" s="51"/>
    </row>
    <row r="62" s="1" customFormat="1" spans="1:15">
      <c r="A62" s="12">
        <v>54</v>
      </c>
      <c r="B62" s="12"/>
      <c r="C62" s="12"/>
      <c r="D62" s="31" t="s">
        <v>128</v>
      </c>
      <c r="E62" s="19" t="str">
        <f>D61</f>
        <v>工程策划汇报区域</v>
      </c>
      <c r="F62" s="25">
        <f>G61</f>
        <v>45838</v>
      </c>
      <c r="G62" s="25">
        <v>45853</v>
      </c>
      <c r="H62" s="26">
        <f t="shared" ref="H62:H88" si="11">G62</f>
        <v>45853</v>
      </c>
      <c r="I62" s="12">
        <f t="shared" ref="I62:I88" si="12">G62-F62+1</f>
        <v>16</v>
      </c>
      <c r="J62" s="47" t="str">
        <f t="shared" ref="J62:J89" si="13">"T+"&amp;G62-$G$3</f>
        <v>T+153</v>
      </c>
      <c r="K62" s="48"/>
      <c r="L62" s="19" t="s">
        <v>60</v>
      </c>
      <c r="M62" s="19" t="s">
        <v>61</v>
      </c>
      <c r="N62" s="32"/>
      <c r="O62" s="51"/>
    </row>
    <row r="63" s="1" customFormat="1" spans="1:15">
      <c r="A63" s="12">
        <v>55</v>
      </c>
      <c r="B63" s="12"/>
      <c r="C63" s="40" t="s">
        <v>129</v>
      </c>
      <c r="D63" s="13" t="s">
        <v>130</v>
      </c>
      <c r="E63" s="19" t="str">
        <f>D45</f>
        <v>总包单位定标</v>
      </c>
      <c r="F63" s="25">
        <v>45858</v>
      </c>
      <c r="G63" s="25">
        <v>45890</v>
      </c>
      <c r="H63" s="26">
        <f t="shared" si="11"/>
        <v>45890</v>
      </c>
      <c r="I63" s="12">
        <f t="shared" si="12"/>
        <v>33</v>
      </c>
      <c r="J63" s="47" t="str">
        <f t="shared" si="13"/>
        <v>T+190</v>
      </c>
      <c r="K63" s="48"/>
      <c r="L63" s="19" t="s">
        <v>60</v>
      </c>
      <c r="M63" s="19" t="s">
        <v>61</v>
      </c>
      <c r="N63" s="32"/>
      <c r="O63" s="51"/>
    </row>
    <row r="64" s="1" customFormat="1" spans="1:15">
      <c r="A64" s="12">
        <v>56</v>
      </c>
      <c r="B64" s="12"/>
      <c r="C64" s="19"/>
      <c r="D64" s="31" t="s">
        <v>131</v>
      </c>
      <c r="E64" s="19" t="str">
        <f>D63</f>
        <v>预售楼栋主楼及地库桩基施工</v>
      </c>
      <c r="F64" s="25">
        <v>45876</v>
      </c>
      <c r="G64" s="25">
        <v>45905</v>
      </c>
      <c r="H64" s="26">
        <f t="shared" si="11"/>
        <v>45905</v>
      </c>
      <c r="I64" s="12">
        <f t="shared" si="12"/>
        <v>30</v>
      </c>
      <c r="J64" s="47" t="str">
        <f t="shared" si="13"/>
        <v>T+205</v>
      </c>
      <c r="K64" s="48"/>
      <c r="L64" s="19" t="s">
        <v>60</v>
      </c>
      <c r="M64" s="19" t="s">
        <v>61</v>
      </c>
      <c r="N64" s="32"/>
      <c r="O64" s="51"/>
    </row>
    <row r="65" s="1" customFormat="1" spans="1:15">
      <c r="A65" s="12">
        <v>57</v>
      </c>
      <c r="B65" s="12"/>
      <c r="C65" s="19"/>
      <c r="D65" s="31" t="s">
        <v>132</v>
      </c>
      <c r="E65" s="19" t="str">
        <f>D64</f>
        <v>预售楼栋土方开挖及放坡支护</v>
      </c>
      <c r="F65" s="25">
        <f>G64</f>
        <v>45905</v>
      </c>
      <c r="G65" s="38">
        <v>45932</v>
      </c>
      <c r="H65" s="26">
        <f t="shared" si="11"/>
        <v>45932</v>
      </c>
      <c r="I65" s="12">
        <f t="shared" si="12"/>
        <v>28</v>
      </c>
      <c r="J65" s="47" t="str">
        <f t="shared" si="13"/>
        <v>T+232</v>
      </c>
      <c r="K65" s="48"/>
      <c r="L65" s="19" t="s">
        <v>60</v>
      </c>
      <c r="M65" s="19" t="s">
        <v>61</v>
      </c>
      <c r="N65" s="32"/>
      <c r="O65" s="51"/>
    </row>
    <row r="66" s="1" customFormat="1" spans="1:15">
      <c r="A66" s="12">
        <v>58</v>
      </c>
      <c r="B66" s="12"/>
      <c r="C66" s="19"/>
      <c r="D66" s="31" t="s">
        <v>133</v>
      </c>
      <c r="E66" s="19" t="str">
        <f>D65</f>
        <v>预售楼栋达正负0</v>
      </c>
      <c r="F66" s="25">
        <f>G65</f>
        <v>45932</v>
      </c>
      <c r="G66" s="38">
        <v>46008</v>
      </c>
      <c r="H66" s="26">
        <f t="shared" si="11"/>
        <v>46008</v>
      </c>
      <c r="I66" s="12">
        <f t="shared" si="12"/>
        <v>77</v>
      </c>
      <c r="J66" s="47" t="str">
        <f t="shared" si="13"/>
        <v>T+308</v>
      </c>
      <c r="K66" s="48"/>
      <c r="L66" s="19" t="s">
        <v>60</v>
      </c>
      <c r="M66" s="19" t="s">
        <v>61</v>
      </c>
      <c r="N66" s="32"/>
      <c r="O66" s="51"/>
    </row>
    <row r="67" s="1" customFormat="1" spans="1:15">
      <c r="A67" s="12">
        <v>59</v>
      </c>
      <c r="B67" s="12"/>
      <c r="C67" s="19" t="s">
        <v>134</v>
      </c>
      <c r="D67" s="31" t="s">
        <v>135</v>
      </c>
      <c r="E67" s="19" t="str">
        <f>D45</f>
        <v>总包单位定标</v>
      </c>
      <c r="F67" s="25">
        <v>45848</v>
      </c>
      <c r="G67" s="25">
        <v>45858</v>
      </c>
      <c r="H67" s="26">
        <f t="shared" si="11"/>
        <v>45858</v>
      </c>
      <c r="I67" s="12">
        <f t="shared" si="12"/>
        <v>11</v>
      </c>
      <c r="J67" s="47" t="str">
        <f t="shared" si="13"/>
        <v>T+158</v>
      </c>
      <c r="K67" s="48"/>
      <c r="L67" s="19" t="s">
        <v>60</v>
      </c>
      <c r="M67" s="19" t="s">
        <v>61</v>
      </c>
      <c r="N67" s="32"/>
      <c r="O67" s="51"/>
    </row>
    <row r="68" s="1" customFormat="1" spans="1:15">
      <c r="A68" s="12">
        <v>60</v>
      </c>
      <c r="B68" s="12"/>
      <c r="C68" s="19"/>
      <c r="D68" s="13" t="s">
        <v>136</v>
      </c>
      <c r="E68" s="19" t="str">
        <f>D67</f>
        <v>原场地处理</v>
      </c>
      <c r="F68" s="25">
        <v>45858</v>
      </c>
      <c r="G68" s="25">
        <v>45870</v>
      </c>
      <c r="H68" s="26">
        <f t="shared" si="11"/>
        <v>45870</v>
      </c>
      <c r="I68" s="12">
        <f t="shared" si="12"/>
        <v>13</v>
      </c>
      <c r="J68" s="47" t="str">
        <f t="shared" si="13"/>
        <v>T+170</v>
      </c>
      <c r="K68" s="48"/>
      <c r="L68" s="19" t="s">
        <v>60</v>
      </c>
      <c r="M68" s="19" t="s">
        <v>61</v>
      </c>
      <c r="N68" s="32"/>
      <c r="O68" s="51"/>
    </row>
    <row r="69" s="1" customFormat="1" spans="1:15">
      <c r="A69" s="12">
        <v>61</v>
      </c>
      <c r="B69" s="12"/>
      <c r="C69" s="19"/>
      <c r="D69" s="31" t="s">
        <v>137</v>
      </c>
      <c r="E69" s="19" t="str">
        <f t="shared" ref="E69:E84" si="14">D68</f>
        <v>示范区主楼及地库桩基施工</v>
      </c>
      <c r="F69" s="25">
        <v>45876</v>
      </c>
      <c r="G69" s="25">
        <v>45886</v>
      </c>
      <c r="H69" s="26">
        <f t="shared" si="11"/>
        <v>45886</v>
      </c>
      <c r="I69" s="12">
        <f t="shared" si="12"/>
        <v>11</v>
      </c>
      <c r="J69" s="47" t="str">
        <f t="shared" si="13"/>
        <v>T+186</v>
      </c>
      <c r="K69" s="48"/>
      <c r="L69" s="19" t="s">
        <v>60</v>
      </c>
      <c r="M69" s="19" t="s">
        <v>61</v>
      </c>
      <c r="N69" s="32"/>
      <c r="O69" s="51"/>
    </row>
    <row r="70" s="1" customFormat="1" spans="1:15">
      <c r="A70" s="12">
        <v>62</v>
      </c>
      <c r="B70" s="12"/>
      <c r="C70" s="19"/>
      <c r="D70" s="31" t="s">
        <v>138</v>
      </c>
      <c r="E70" s="19" t="str">
        <f t="shared" si="14"/>
        <v>示范区土方开挖及放坡支护</v>
      </c>
      <c r="F70" s="25">
        <v>45886</v>
      </c>
      <c r="G70" s="25">
        <v>45901</v>
      </c>
      <c r="H70" s="26">
        <f t="shared" si="11"/>
        <v>45901</v>
      </c>
      <c r="I70" s="12">
        <f t="shared" si="12"/>
        <v>16</v>
      </c>
      <c r="J70" s="47" t="str">
        <f t="shared" si="13"/>
        <v>T+201</v>
      </c>
      <c r="K70" s="48"/>
      <c r="L70" s="19" t="s">
        <v>60</v>
      </c>
      <c r="M70" s="19" t="s">
        <v>61</v>
      </c>
      <c r="N70" s="32"/>
      <c r="O70" s="51"/>
    </row>
    <row r="71" s="1" customFormat="1" spans="1:15">
      <c r="A71" s="12">
        <v>63</v>
      </c>
      <c r="B71" s="12"/>
      <c r="C71" s="19"/>
      <c r="D71" s="31" t="s">
        <v>139</v>
      </c>
      <c r="E71" s="19" t="str">
        <f t="shared" si="14"/>
        <v>示范区主楼底板</v>
      </c>
      <c r="F71" s="25">
        <v>45886</v>
      </c>
      <c r="G71" s="25">
        <v>45901</v>
      </c>
      <c r="H71" s="26">
        <f t="shared" si="11"/>
        <v>45901</v>
      </c>
      <c r="I71" s="12">
        <f t="shared" si="12"/>
        <v>16</v>
      </c>
      <c r="J71" s="47" t="str">
        <f t="shared" si="13"/>
        <v>T+201</v>
      </c>
      <c r="K71" s="48"/>
      <c r="L71" s="19" t="s">
        <v>60</v>
      </c>
      <c r="M71" s="19" t="s">
        <v>61</v>
      </c>
      <c r="N71" s="32"/>
      <c r="O71" s="51"/>
    </row>
    <row r="72" s="1" customFormat="1" spans="1:15">
      <c r="A72" s="12">
        <v>64</v>
      </c>
      <c r="B72" s="12"/>
      <c r="C72" s="19"/>
      <c r="D72" s="31" t="s">
        <v>140</v>
      </c>
      <c r="E72" s="19" t="str">
        <f t="shared" si="14"/>
        <v>示范区地库底板</v>
      </c>
      <c r="F72" s="25">
        <v>45901</v>
      </c>
      <c r="G72" s="25">
        <v>45908</v>
      </c>
      <c r="H72" s="26">
        <f t="shared" si="11"/>
        <v>45908</v>
      </c>
      <c r="I72" s="12">
        <f t="shared" si="12"/>
        <v>8</v>
      </c>
      <c r="J72" s="47" t="str">
        <f t="shared" si="13"/>
        <v>T+208</v>
      </c>
      <c r="K72" s="48"/>
      <c r="L72" s="19" t="s">
        <v>60</v>
      </c>
      <c r="M72" s="19" t="s">
        <v>61</v>
      </c>
      <c r="N72" s="32"/>
      <c r="O72" s="51"/>
    </row>
    <row r="73" s="1" customFormat="1" spans="1:15">
      <c r="A73" s="12">
        <v>65</v>
      </c>
      <c r="B73" s="12"/>
      <c r="C73" s="19"/>
      <c r="D73" s="31" t="s">
        <v>141</v>
      </c>
      <c r="E73" s="19" t="str">
        <f t="shared" si="14"/>
        <v>样板房的夹层施工</v>
      </c>
      <c r="F73" s="25">
        <v>45908</v>
      </c>
      <c r="G73" s="25">
        <v>45918</v>
      </c>
      <c r="H73" s="26">
        <f t="shared" si="11"/>
        <v>45918</v>
      </c>
      <c r="I73" s="12">
        <f t="shared" si="12"/>
        <v>11</v>
      </c>
      <c r="J73" s="47" t="str">
        <f t="shared" si="13"/>
        <v>T+218</v>
      </c>
      <c r="K73" s="48"/>
      <c r="L73" s="19" t="s">
        <v>60</v>
      </c>
      <c r="M73" s="19" t="s">
        <v>61</v>
      </c>
      <c r="N73" s="32"/>
      <c r="O73" s="51"/>
    </row>
    <row r="74" s="1" customFormat="1" spans="1:15">
      <c r="A74" s="12">
        <v>66</v>
      </c>
      <c r="B74" s="12"/>
      <c r="C74" s="19"/>
      <c r="D74" s="31" t="s">
        <v>142</v>
      </c>
      <c r="E74" s="19" t="str">
        <f t="shared" si="14"/>
        <v>示范区楼栋正负零</v>
      </c>
      <c r="F74" s="25">
        <v>45908</v>
      </c>
      <c r="G74" s="25">
        <v>45918</v>
      </c>
      <c r="H74" s="26">
        <f t="shared" si="11"/>
        <v>45918</v>
      </c>
      <c r="I74" s="12">
        <f t="shared" si="12"/>
        <v>11</v>
      </c>
      <c r="J74" s="47" t="str">
        <f t="shared" si="13"/>
        <v>T+218</v>
      </c>
      <c r="K74" s="48"/>
      <c r="L74" s="19" t="s">
        <v>60</v>
      </c>
      <c r="M74" s="19" t="s">
        <v>61</v>
      </c>
      <c r="N74" s="32"/>
      <c r="O74" s="51"/>
    </row>
    <row r="75" s="1" customFormat="1" spans="1:15">
      <c r="A75" s="12">
        <v>67</v>
      </c>
      <c r="B75" s="12"/>
      <c r="C75" s="19"/>
      <c r="D75" s="31" t="s">
        <v>143</v>
      </c>
      <c r="E75" s="19" t="str">
        <f t="shared" si="14"/>
        <v>示范区地库出正负零</v>
      </c>
      <c r="F75" s="25">
        <v>45918</v>
      </c>
      <c r="G75" s="25">
        <v>45948</v>
      </c>
      <c r="H75" s="26">
        <f t="shared" si="11"/>
        <v>45948</v>
      </c>
      <c r="I75" s="12">
        <f t="shared" si="12"/>
        <v>31</v>
      </c>
      <c r="J75" s="47" t="str">
        <f t="shared" si="13"/>
        <v>T+248</v>
      </c>
      <c r="K75" s="48"/>
      <c r="L75" s="19" t="s">
        <v>60</v>
      </c>
      <c r="M75" s="19" t="s">
        <v>61</v>
      </c>
      <c r="N75" s="32"/>
      <c r="O75" s="51"/>
    </row>
    <row r="76" s="1" customFormat="1" spans="1:15">
      <c r="A76" s="12">
        <v>68</v>
      </c>
      <c r="B76" s="12"/>
      <c r="C76" s="19"/>
      <c r="D76" s="31" t="s">
        <v>144</v>
      </c>
      <c r="E76" s="19" t="str">
        <f t="shared" si="14"/>
        <v>楼栋主体施工至4层结顶</v>
      </c>
      <c r="F76" s="25">
        <v>45955</v>
      </c>
      <c r="G76" s="25">
        <v>45960</v>
      </c>
      <c r="H76" s="26">
        <f t="shared" si="11"/>
        <v>45960</v>
      </c>
      <c r="I76" s="12">
        <f t="shared" si="12"/>
        <v>6</v>
      </c>
      <c r="J76" s="47" t="str">
        <f t="shared" si="13"/>
        <v>T+260</v>
      </c>
      <c r="K76" s="48"/>
      <c r="L76" s="19" t="s">
        <v>60</v>
      </c>
      <c r="M76" s="19" t="s">
        <v>61</v>
      </c>
      <c r="N76" s="32"/>
      <c r="O76" s="51"/>
    </row>
    <row r="77" s="1" customFormat="1" spans="1:15">
      <c r="A77" s="12">
        <v>69</v>
      </c>
      <c r="B77" s="12"/>
      <c r="C77" s="19"/>
      <c r="D77" s="37" t="s">
        <v>145</v>
      </c>
      <c r="E77" s="19" t="str">
        <f t="shared" si="14"/>
        <v>样板房楼栋砌筑</v>
      </c>
      <c r="F77" s="25">
        <v>45960</v>
      </c>
      <c r="G77" s="25">
        <v>46000</v>
      </c>
      <c r="H77" s="26">
        <f t="shared" si="11"/>
        <v>46000</v>
      </c>
      <c r="I77" s="12">
        <f t="shared" si="12"/>
        <v>41</v>
      </c>
      <c r="J77" s="47" t="str">
        <f t="shared" si="13"/>
        <v>T+300</v>
      </c>
      <c r="K77" s="48"/>
      <c r="L77" s="19" t="s">
        <v>60</v>
      </c>
      <c r="M77" s="19" t="s">
        <v>61</v>
      </c>
      <c r="N77" s="32"/>
      <c r="O77" s="51"/>
    </row>
    <row r="78" s="1" customFormat="1" spans="1:15">
      <c r="A78" s="12">
        <v>70</v>
      </c>
      <c r="B78" s="12"/>
      <c r="C78" s="19"/>
      <c r="D78" s="31" t="s">
        <v>146</v>
      </c>
      <c r="E78" s="19" t="str">
        <f>D74</f>
        <v>示范区地库出正负零</v>
      </c>
      <c r="F78" s="25">
        <v>45918</v>
      </c>
      <c r="G78" s="25">
        <v>45923</v>
      </c>
      <c r="H78" s="26">
        <f t="shared" si="11"/>
        <v>45923</v>
      </c>
      <c r="I78" s="12">
        <f t="shared" si="12"/>
        <v>6</v>
      </c>
      <c r="J78" s="47" t="str">
        <f t="shared" si="13"/>
        <v>T+223</v>
      </c>
      <c r="K78" s="48"/>
      <c r="L78" s="19" t="s">
        <v>60</v>
      </c>
      <c r="M78" s="19" t="s">
        <v>61</v>
      </c>
      <c r="N78" s="32"/>
      <c r="O78" s="51"/>
    </row>
    <row r="79" s="1" customFormat="1" spans="1:15">
      <c r="A79" s="12">
        <v>71</v>
      </c>
      <c r="B79" s="12"/>
      <c r="C79" s="19"/>
      <c r="D79" s="33" t="s">
        <v>147</v>
      </c>
      <c r="E79" s="19" t="str">
        <f t="shared" si="14"/>
        <v>售楼处主体结构</v>
      </c>
      <c r="F79" s="25">
        <f>G73</f>
        <v>45918</v>
      </c>
      <c r="G79" s="25">
        <f>F79+20</f>
        <v>45938</v>
      </c>
      <c r="H79" s="26">
        <f t="shared" si="11"/>
        <v>45938</v>
      </c>
      <c r="I79" s="12">
        <f t="shared" si="12"/>
        <v>21</v>
      </c>
      <c r="J79" s="47" t="str">
        <f t="shared" si="13"/>
        <v>T+238</v>
      </c>
      <c r="K79" s="48"/>
      <c r="L79" s="19" t="s">
        <v>60</v>
      </c>
      <c r="M79" s="19" t="s">
        <v>61</v>
      </c>
      <c r="N79" s="32"/>
      <c r="O79" s="51"/>
    </row>
    <row r="80" s="1" customFormat="1" spans="1:15">
      <c r="A80" s="12">
        <v>72</v>
      </c>
      <c r="B80" s="12"/>
      <c r="C80" s="19"/>
      <c r="D80" s="37" t="s">
        <v>148</v>
      </c>
      <c r="E80" s="19" t="str">
        <f t="shared" si="14"/>
        <v>示范区前场回土</v>
      </c>
      <c r="F80" s="25">
        <f>G79</f>
        <v>45938</v>
      </c>
      <c r="G80" s="25">
        <f>G79+50</f>
        <v>45988</v>
      </c>
      <c r="H80" s="26">
        <f t="shared" ref="H80:H91" si="15">G80</f>
        <v>45988</v>
      </c>
      <c r="I80" s="12">
        <f t="shared" ref="I80:I91" si="16">G80-F80+1</f>
        <v>51</v>
      </c>
      <c r="J80" s="47" t="str">
        <f t="shared" ref="J80:J92" si="17">"T+"&amp;G80-$G$3</f>
        <v>T+288</v>
      </c>
      <c r="K80" s="48"/>
      <c r="L80" s="19" t="s">
        <v>60</v>
      </c>
      <c r="M80" s="19" t="s">
        <v>61</v>
      </c>
      <c r="N80" s="32"/>
      <c r="O80" s="51"/>
    </row>
    <row r="81" s="1" customFormat="1" spans="1:15">
      <c r="A81" s="12">
        <v>73</v>
      </c>
      <c r="B81" s="12"/>
      <c r="C81" s="19"/>
      <c r="D81" s="33" t="s">
        <v>149</v>
      </c>
      <c r="E81" s="40" t="s">
        <v>150</v>
      </c>
      <c r="F81" s="25">
        <f>G74</f>
        <v>45918</v>
      </c>
      <c r="G81" s="25">
        <f>F81+7+10+15</f>
        <v>45950</v>
      </c>
      <c r="H81" s="26">
        <f t="shared" si="15"/>
        <v>45950</v>
      </c>
      <c r="I81" s="12">
        <f t="shared" si="16"/>
        <v>33</v>
      </c>
      <c r="J81" s="47" t="str">
        <f t="shared" si="17"/>
        <v>T+250</v>
      </c>
      <c r="K81" s="48"/>
      <c r="L81" s="19" t="s">
        <v>60</v>
      </c>
      <c r="M81" s="19" t="s">
        <v>61</v>
      </c>
      <c r="N81" s="32"/>
      <c r="O81" s="51"/>
    </row>
    <row r="82" s="1" customFormat="1" spans="1:15">
      <c r="A82" s="12">
        <v>74</v>
      </c>
      <c r="B82" s="12"/>
      <c r="C82" s="19"/>
      <c r="D82" s="33" t="s">
        <v>151</v>
      </c>
      <c r="E82" s="19" t="str">
        <f>D81</f>
        <v>展示区后场回土</v>
      </c>
      <c r="F82" s="25">
        <f>G81</f>
        <v>45950</v>
      </c>
      <c r="G82" s="25">
        <f>F82+50</f>
        <v>46000</v>
      </c>
      <c r="H82" s="26">
        <f t="shared" si="15"/>
        <v>46000</v>
      </c>
      <c r="I82" s="12">
        <f t="shared" si="16"/>
        <v>51</v>
      </c>
      <c r="J82" s="47" t="str">
        <f t="shared" si="17"/>
        <v>T+300</v>
      </c>
      <c r="K82" s="48"/>
      <c r="L82" s="19" t="s">
        <v>60</v>
      </c>
      <c r="M82" s="19" t="s">
        <v>61</v>
      </c>
      <c r="N82" s="32"/>
      <c r="O82" s="51"/>
    </row>
    <row r="83" s="1" customFormat="1" spans="1:15">
      <c r="A83" s="12">
        <v>75</v>
      </c>
      <c r="B83" s="12"/>
      <c r="C83" s="19"/>
      <c r="D83" s="54" t="s">
        <v>152</v>
      </c>
      <c r="E83" s="55" t="s">
        <v>153</v>
      </c>
      <c r="F83" s="56">
        <f>G76</f>
        <v>45960</v>
      </c>
      <c r="G83" s="56">
        <f>F83+10</f>
        <v>45970</v>
      </c>
      <c r="H83" s="26">
        <f t="shared" si="15"/>
        <v>45970</v>
      </c>
      <c r="I83" s="12">
        <f t="shared" si="16"/>
        <v>11</v>
      </c>
      <c r="J83" s="47" t="str">
        <f t="shared" si="17"/>
        <v>T+270</v>
      </c>
      <c r="K83" s="48"/>
      <c r="L83" s="19" t="s">
        <v>60</v>
      </c>
      <c r="M83" s="19" t="s">
        <v>61</v>
      </c>
      <c r="N83" s="32"/>
      <c r="O83" s="51"/>
    </row>
    <row r="84" s="1" customFormat="1" spans="1:15">
      <c r="A84" s="12">
        <v>76</v>
      </c>
      <c r="B84" s="12"/>
      <c r="C84" s="57"/>
      <c r="D84" s="58" t="s">
        <v>154</v>
      </c>
      <c r="E84" s="59" t="str">
        <f>D83</f>
        <v>样板房展示区回土</v>
      </c>
      <c r="F84" s="60">
        <f>G83</f>
        <v>45970</v>
      </c>
      <c r="G84" s="60">
        <f>F84+30</f>
        <v>46000</v>
      </c>
      <c r="H84" s="26">
        <f t="shared" si="15"/>
        <v>46000</v>
      </c>
      <c r="I84" s="12">
        <f t="shared" si="16"/>
        <v>31</v>
      </c>
      <c r="J84" s="47" t="str">
        <f t="shared" si="17"/>
        <v>T+300</v>
      </c>
      <c r="K84" s="48"/>
      <c r="L84" s="19" t="s">
        <v>60</v>
      </c>
      <c r="M84" s="19" t="s">
        <v>61</v>
      </c>
      <c r="N84" s="32"/>
      <c r="O84" s="51"/>
    </row>
    <row r="85" s="1" customFormat="1" spans="1:15">
      <c r="A85" s="12">
        <v>77</v>
      </c>
      <c r="B85" s="12"/>
      <c r="C85" s="57"/>
      <c r="D85" s="61" t="s">
        <v>155</v>
      </c>
      <c r="E85" s="62" t="s">
        <v>156</v>
      </c>
      <c r="F85" s="60">
        <f>G78</f>
        <v>45923</v>
      </c>
      <c r="G85" s="60">
        <f>F85+60</f>
        <v>45983</v>
      </c>
      <c r="H85" s="26">
        <f t="shared" si="15"/>
        <v>45983</v>
      </c>
      <c r="I85" s="12">
        <f t="shared" si="16"/>
        <v>61</v>
      </c>
      <c r="J85" s="47" t="str">
        <f t="shared" si="17"/>
        <v>T+283</v>
      </c>
      <c r="K85" s="48"/>
      <c r="L85" s="19" t="s">
        <v>60</v>
      </c>
      <c r="M85" s="19" t="s">
        <v>61</v>
      </c>
      <c r="N85" s="32"/>
      <c r="O85" s="51"/>
    </row>
    <row r="86" s="1" customFormat="1" spans="1:15">
      <c r="A86" s="12">
        <v>78</v>
      </c>
      <c r="B86" s="12"/>
      <c r="C86" s="19"/>
      <c r="D86" s="63" t="s">
        <v>157</v>
      </c>
      <c r="E86" s="30" t="str">
        <f>D76</f>
        <v>样板房楼栋砌筑</v>
      </c>
      <c r="F86" s="64">
        <v>45955</v>
      </c>
      <c r="G86" s="64">
        <v>46000</v>
      </c>
      <c r="H86" s="26">
        <f t="shared" si="15"/>
        <v>46000</v>
      </c>
      <c r="I86" s="12">
        <f t="shared" si="16"/>
        <v>46</v>
      </c>
      <c r="J86" s="47" t="str">
        <f t="shared" si="17"/>
        <v>T+300</v>
      </c>
      <c r="K86" s="48"/>
      <c r="L86" s="19" t="s">
        <v>60</v>
      </c>
      <c r="M86" s="19" t="s">
        <v>61</v>
      </c>
      <c r="N86" s="32"/>
      <c r="O86" s="51"/>
    </row>
    <row r="87" s="1" customFormat="1" spans="1:15">
      <c r="A87" s="12">
        <v>79</v>
      </c>
      <c r="B87" s="12"/>
      <c r="C87" s="19"/>
      <c r="D87" s="33" t="s">
        <v>158</v>
      </c>
      <c r="E87" s="19" t="str">
        <f>D86</f>
        <v>样板房门窗幕墙施工</v>
      </c>
      <c r="F87" s="25">
        <v>45937</v>
      </c>
      <c r="G87" s="25">
        <v>46000</v>
      </c>
      <c r="H87" s="26">
        <f t="shared" si="15"/>
        <v>46000</v>
      </c>
      <c r="I87" s="12">
        <f t="shared" si="16"/>
        <v>64</v>
      </c>
      <c r="J87" s="47" t="str">
        <f t="shared" si="17"/>
        <v>T+300</v>
      </c>
      <c r="K87" s="48"/>
      <c r="L87" s="19" t="s">
        <v>60</v>
      </c>
      <c r="M87" s="19" t="s">
        <v>61</v>
      </c>
      <c r="N87" s="32"/>
      <c r="O87" s="51"/>
    </row>
    <row r="88" s="1" customFormat="1" ht="33" spans="1:15">
      <c r="A88" s="12">
        <v>80</v>
      </c>
      <c r="B88" s="12"/>
      <c r="C88" s="19"/>
      <c r="D88" s="31" t="s">
        <v>159</v>
      </c>
      <c r="E88" s="19" t="str">
        <f>D87</f>
        <v>精装修施工（售楼部、地下会所、落客区）</v>
      </c>
      <c r="F88" s="25">
        <f>G86+2</f>
        <v>46002</v>
      </c>
      <c r="G88" s="25">
        <f>F88</f>
        <v>46002</v>
      </c>
      <c r="H88" s="26">
        <f t="shared" si="15"/>
        <v>46002</v>
      </c>
      <c r="I88" s="12">
        <f t="shared" si="16"/>
        <v>1</v>
      </c>
      <c r="J88" s="47" t="str">
        <f t="shared" si="17"/>
        <v>T+302</v>
      </c>
      <c r="K88" s="48"/>
      <c r="L88" s="19" t="s">
        <v>60</v>
      </c>
      <c r="M88" s="19" t="s">
        <v>61</v>
      </c>
      <c r="N88" s="32"/>
      <c r="O88" s="51"/>
    </row>
    <row r="89" s="1" customFormat="1" spans="1:15">
      <c r="A89" s="12">
        <v>81</v>
      </c>
      <c r="B89" s="12"/>
      <c r="C89" s="19"/>
      <c r="D89" s="31" t="s">
        <v>160</v>
      </c>
      <c r="E89" s="19" t="str">
        <f>D88</f>
        <v>示范区软装摆场</v>
      </c>
      <c r="F89" s="25">
        <f>G84</f>
        <v>46000</v>
      </c>
      <c r="G89" s="25">
        <f>G88</f>
        <v>46002</v>
      </c>
      <c r="H89" s="26">
        <f t="shared" si="15"/>
        <v>46002</v>
      </c>
      <c r="I89" s="12">
        <f t="shared" si="16"/>
        <v>3</v>
      </c>
      <c r="J89" s="47" t="str">
        <f t="shared" si="17"/>
        <v>T+302</v>
      </c>
      <c r="K89" s="48"/>
      <c r="L89" s="19" t="s">
        <v>60</v>
      </c>
      <c r="M89" s="19" t="s">
        <v>61</v>
      </c>
      <c r="N89" s="32"/>
      <c r="O89" s="51"/>
    </row>
    <row r="90" s="1" customFormat="1" spans="1:15">
      <c r="A90" s="12">
        <v>82</v>
      </c>
      <c r="B90" s="12"/>
      <c r="C90" s="40" t="s">
        <v>161</v>
      </c>
      <c r="D90" s="65" t="s">
        <v>162</v>
      </c>
      <c r="E90" s="40" t="s">
        <v>163</v>
      </c>
      <c r="F90" s="25">
        <v>45925</v>
      </c>
      <c r="G90" s="25">
        <v>45940</v>
      </c>
      <c r="H90" s="26">
        <f t="shared" si="15"/>
        <v>45940</v>
      </c>
      <c r="I90" s="12">
        <f t="shared" si="16"/>
        <v>16</v>
      </c>
      <c r="J90" s="47" t="str">
        <f t="shared" si="17"/>
        <v>T+240</v>
      </c>
      <c r="K90" s="48"/>
      <c r="L90" s="19" t="s">
        <v>60</v>
      </c>
      <c r="M90" s="19" t="s">
        <v>61</v>
      </c>
      <c r="N90" s="32"/>
      <c r="O90" s="51"/>
    </row>
    <row r="91" s="1" customFormat="1" spans="1:15">
      <c r="A91" s="12">
        <v>83</v>
      </c>
      <c r="B91" s="12"/>
      <c r="C91" s="19"/>
      <c r="D91" s="65" t="s">
        <v>164</v>
      </c>
      <c r="E91" s="19" t="str">
        <f>D90</f>
        <v>拆模、砌体</v>
      </c>
      <c r="F91" s="25">
        <v>45940</v>
      </c>
      <c r="G91" s="25">
        <v>46000</v>
      </c>
      <c r="H91" s="26">
        <f t="shared" si="15"/>
        <v>46000</v>
      </c>
      <c r="I91" s="12">
        <f t="shared" si="16"/>
        <v>61</v>
      </c>
      <c r="J91" s="47" t="str">
        <f t="shared" si="17"/>
        <v>T+300</v>
      </c>
      <c r="K91" s="48"/>
      <c r="L91" s="19" t="s">
        <v>60</v>
      </c>
      <c r="M91" s="19" t="s">
        <v>61</v>
      </c>
      <c r="N91" s="32"/>
      <c r="O91" s="51"/>
    </row>
    <row r="92" s="1" customFormat="1" spans="1:15">
      <c r="A92" s="12">
        <v>84</v>
      </c>
      <c r="B92" s="12"/>
      <c r="C92" s="19" t="s">
        <v>165</v>
      </c>
      <c r="D92" s="65" t="s">
        <v>166</v>
      </c>
      <c r="E92" s="40" t="s">
        <v>167</v>
      </c>
      <c r="F92" s="66">
        <v>45930</v>
      </c>
      <c r="G92" s="66">
        <v>45950</v>
      </c>
      <c r="H92" s="26">
        <f t="shared" ref="H92:H102" si="18">G92</f>
        <v>45950</v>
      </c>
      <c r="I92" s="12">
        <f t="shared" ref="I92:I102" si="19">G92-F92+1</f>
        <v>21</v>
      </c>
      <c r="J92" s="47" t="str">
        <f t="shared" si="17"/>
        <v>T+250</v>
      </c>
      <c r="K92" s="48"/>
      <c r="L92" s="19" t="s">
        <v>60</v>
      </c>
      <c r="M92" s="19" t="s">
        <v>61</v>
      </c>
      <c r="N92" s="32"/>
      <c r="O92" s="51"/>
    </row>
    <row r="93" s="1" customFormat="1" spans="1:15">
      <c r="A93" s="12">
        <v>85</v>
      </c>
      <c r="B93" s="12"/>
      <c r="C93" s="19"/>
      <c r="D93" s="65" t="s">
        <v>168</v>
      </c>
      <c r="E93" s="19" t="str">
        <f>D92</f>
        <v>场地、挡土墙、回填</v>
      </c>
      <c r="F93" s="66">
        <v>45950</v>
      </c>
      <c r="G93" s="66">
        <v>45980</v>
      </c>
      <c r="H93" s="26">
        <f t="shared" si="18"/>
        <v>45980</v>
      </c>
      <c r="I93" s="12">
        <f t="shared" si="19"/>
        <v>31</v>
      </c>
      <c r="J93" s="47" t="str">
        <f t="shared" ref="J92:J102" si="20">"T+"&amp;G93-$G$3</f>
        <v>T+280</v>
      </c>
      <c r="K93" s="48"/>
      <c r="L93" s="19" t="s">
        <v>60</v>
      </c>
      <c r="M93" s="19" t="s">
        <v>61</v>
      </c>
      <c r="N93" s="32"/>
      <c r="O93" s="51"/>
    </row>
    <row r="94" s="1" customFormat="1" spans="1:15">
      <c r="A94" s="12">
        <v>86</v>
      </c>
      <c r="B94" s="12"/>
      <c r="C94" s="19"/>
      <c r="D94" s="65" t="s">
        <v>169</v>
      </c>
      <c r="E94" s="19" t="str">
        <f>D93</f>
        <v>园建施工</v>
      </c>
      <c r="F94" s="66">
        <v>45965</v>
      </c>
      <c r="G94" s="66">
        <v>45980</v>
      </c>
      <c r="H94" s="26">
        <f t="shared" si="18"/>
        <v>45980</v>
      </c>
      <c r="I94" s="12">
        <f t="shared" si="19"/>
        <v>16</v>
      </c>
      <c r="J94" s="47" t="str">
        <f t="shared" si="20"/>
        <v>T+280</v>
      </c>
      <c r="K94" s="48"/>
      <c r="L94" s="19" t="s">
        <v>60</v>
      </c>
      <c r="M94" s="19" t="s">
        <v>61</v>
      </c>
      <c r="N94" s="32"/>
      <c r="O94" s="51"/>
    </row>
    <row r="95" s="1" customFormat="1" spans="1:15">
      <c r="A95" s="12">
        <v>87</v>
      </c>
      <c r="B95" s="12"/>
      <c r="C95" s="19"/>
      <c r="D95" s="65" t="s">
        <v>170</v>
      </c>
      <c r="E95" s="19" t="str">
        <f>D94</f>
        <v>乔木种植</v>
      </c>
      <c r="F95" s="66">
        <v>45975</v>
      </c>
      <c r="G95" s="66">
        <v>45995</v>
      </c>
      <c r="H95" s="26">
        <f t="shared" si="18"/>
        <v>45995</v>
      </c>
      <c r="I95" s="12">
        <f t="shared" si="19"/>
        <v>21</v>
      </c>
      <c r="J95" s="47" t="str">
        <f t="shared" si="20"/>
        <v>T+295</v>
      </c>
      <c r="K95" s="48"/>
      <c r="L95" s="19" t="s">
        <v>60</v>
      </c>
      <c r="M95" s="19" t="s">
        <v>61</v>
      </c>
      <c r="N95" s="32"/>
      <c r="O95" s="51"/>
    </row>
    <row r="96" s="1" customFormat="1" spans="1:15">
      <c r="A96" s="12">
        <v>88</v>
      </c>
      <c r="B96" s="12"/>
      <c r="C96" s="19" t="s">
        <v>171</v>
      </c>
      <c r="D96" s="65" t="s">
        <v>172</v>
      </c>
      <c r="E96" s="40" t="s">
        <v>173</v>
      </c>
      <c r="F96" s="66">
        <f>G83</f>
        <v>45970</v>
      </c>
      <c r="G96" s="66">
        <f>F96+15</f>
        <v>45985</v>
      </c>
      <c r="H96" s="26">
        <f t="shared" si="18"/>
        <v>45985</v>
      </c>
      <c r="I96" s="12">
        <f t="shared" si="19"/>
        <v>16</v>
      </c>
      <c r="J96" s="47" t="str">
        <f t="shared" si="20"/>
        <v>T+285</v>
      </c>
      <c r="K96" s="48"/>
      <c r="L96" s="19" t="s">
        <v>60</v>
      </c>
      <c r="M96" s="19" t="s">
        <v>61</v>
      </c>
      <c r="N96" s="32"/>
      <c r="O96" s="51"/>
    </row>
    <row r="97" s="1" customFormat="1" spans="1:15">
      <c r="A97" s="12">
        <v>89</v>
      </c>
      <c r="B97" s="12"/>
      <c r="C97" s="19"/>
      <c r="D97" s="65" t="s">
        <v>174</v>
      </c>
      <c r="E97" s="19" t="str">
        <f>D96</f>
        <v>围挡骨架施工</v>
      </c>
      <c r="F97" s="66">
        <f>G96</f>
        <v>45985</v>
      </c>
      <c r="G97" s="67">
        <f>F97+10</f>
        <v>45995</v>
      </c>
      <c r="H97" s="26">
        <f t="shared" si="18"/>
        <v>45995</v>
      </c>
      <c r="I97" s="12">
        <f t="shared" si="19"/>
        <v>11</v>
      </c>
      <c r="J97" s="47" t="str">
        <f t="shared" si="20"/>
        <v>T+295</v>
      </c>
      <c r="K97" s="48"/>
      <c r="L97" s="19" t="s">
        <v>60</v>
      </c>
      <c r="M97" s="19" t="s">
        <v>61</v>
      </c>
      <c r="N97" s="32"/>
      <c r="O97" s="51"/>
    </row>
    <row r="98" s="1" customFormat="1" spans="1:15">
      <c r="A98" s="12">
        <v>90</v>
      </c>
      <c r="B98" s="12"/>
      <c r="C98" s="19"/>
      <c r="D98" s="65" t="s">
        <v>175</v>
      </c>
      <c r="E98" s="19" t="str">
        <f>D97</f>
        <v>封镀锌铁皮</v>
      </c>
      <c r="F98" s="66">
        <f>G97</f>
        <v>45995</v>
      </c>
      <c r="G98" s="66">
        <f>F98+5</f>
        <v>46000</v>
      </c>
      <c r="H98" s="26">
        <f t="shared" si="18"/>
        <v>46000</v>
      </c>
      <c r="I98" s="12">
        <f t="shared" si="19"/>
        <v>6</v>
      </c>
      <c r="J98" s="47" t="str">
        <f t="shared" si="20"/>
        <v>T+300</v>
      </c>
      <c r="K98" s="48"/>
      <c r="L98" s="19" t="s">
        <v>60</v>
      </c>
      <c r="M98" s="19" t="s">
        <v>61</v>
      </c>
      <c r="N98" s="32"/>
      <c r="O98" s="51"/>
    </row>
    <row r="99" s="1" customFormat="1" spans="1:15">
      <c r="A99" s="12">
        <v>91</v>
      </c>
      <c r="B99" s="19" t="s">
        <v>176</v>
      </c>
      <c r="C99" s="19" t="s">
        <v>177</v>
      </c>
      <c r="D99" s="31" t="s">
        <v>178</v>
      </c>
      <c r="E99" s="68" t="str">
        <f>D89</f>
        <v>示范区精保洁</v>
      </c>
      <c r="F99" s="25">
        <f>G99</f>
        <v>46002</v>
      </c>
      <c r="G99" s="25">
        <f>F100-1</f>
        <v>46002</v>
      </c>
      <c r="H99" s="26">
        <f t="shared" si="18"/>
        <v>46002</v>
      </c>
      <c r="I99" s="12">
        <f t="shared" si="19"/>
        <v>1</v>
      </c>
      <c r="J99" s="47" t="str">
        <f t="shared" si="20"/>
        <v>T+302</v>
      </c>
      <c r="K99" s="48"/>
      <c r="L99" s="19" t="s">
        <v>60</v>
      </c>
      <c r="M99" s="19" t="s">
        <v>61</v>
      </c>
      <c r="N99" s="32"/>
      <c r="O99" s="51"/>
    </row>
    <row r="100" s="1" customFormat="1" spans="1:15">
      <c r="A100" s="12">
        <v>92</v>
      </c>
      <c r="B100" s="19"/>
      <c r="C100" s="19"/>
      <c r="D100" s="31" t="s">
        <v>179</v>
      </c>
      <c r="E100" s="19" t="str">
        <f>D99</f>
        <v>区域评审</v>
      </c>
      <c r="F100" s="25">
        <f>G100</f>
        <v>46003</v>
      </c>
      <c r="G100" s="25">
        <f>F101-1</f>
        <v>46003</v>
      </c>
      <c r="H100" s="26">
        <f t="shared" si="18"/>
        <v>46003</v>
      </c>
      <c r="I100" s="12">
        <f t="shared" si="19"/>
        <v>1</v>
      </c>
      <c r="J100" s="47" t="str">
        <f t="shared" si="20"/>
        <v>T+303</v>
      </c>
      <c r="K100" s="48"/>
      <c r="L100" s="19" t="s">
        <v>60</v>
      </c>
      <c r="M100" s="19" t="s">
        <v>61</v>
      </c>
      <c r="N100" s="32"/>
      <c r="O100" s="51"/>
    </row>
    <row r="101" s="1" customFormat="1" spans="1:15">
      <c r="A101" s="12">
        <v>93</v>
      </c>
      <c r="B101" s="19"/>
      <c r="C101" s="19" t="s">
        <v>180</v>
      </c>
      <c r="D101" s="69" t="s">
        <v>181</v>
      </c>
      <c r="E101" s="19" t="str">
        <f>C99</f>
        <v>展示区评审</v>
      </c>
      <c r="F101" s="25">
        <f>G101</f>
        <v>46004</v>
      </c>
      <c r="G101" s="25">
        <v>46004</v>
      </c>
      <c r="H101" s="26">
        <f t="shared" si="18"/>
        <v>46004</v>
      </c>
      <c r="I101" s="12">
        <f t="shared" si="19"/>
        <v>1</v>
      </c>
      <c r="J101" s="47" t="str">
        <f t="shared" si="20"/>
        <v>T+304</v>
      </c>
      <c r="K101" s="48"/>
      <c r="L101" s="19" t="s">
        <v>182</v>
      </c>
      <c r="M101" s="19" t="s">
        <v>183</v>
      </c>
      <c r="N101" s="32"/>
      <c r="O101" s="51"/>
    </row>
    <row r="102" s="1" customFormat="1" spans="1:15">
      <c r="A102" s="12">
        <v>94</v>
      </c>
      <c r="B102" s="19"/>
      <c r="C102" s="19" t="s">
        <v>184</v>
      </c>
      <c r="D102" s="69" t="s">
        <v>185</v>
      </c>
      <c r="E102" s="19" t="str">
        <f>D101</f>
        <v>全维示范区开放</v>
      </c>
      <c r="F102" s="25">
        <f>G101</f>
        <v>46004</v>
      </c>
      <c r="G102" s="25">
        <v>46023</v>
      </c>
      <c r="H102" s="26">
        <f t="shared" si="18"/>
        <v>46023</v>
      </c>
      <c r="I102" s="12">
        <f t="shared" si="19"/>
        <v>20</v>
      </c>
      <c r="J102" s="47" t="str">
        <f t="shared" si="20"/>
        <v>T+323</v>
      </c>
      <c r="K102" s="48"/>
      <c r="L102" s="19" t="s">
        <v>182</v>
      </c>
      <c r="M102" s="19" t="s">
        <v>183</v>
      </c>
      <c r="N102" s="32"/>
      <c r="O102" s="51"/>
    </row>
    <row r="103" s="1" customFormat="1" ht="144" customHeight="1" spans="1:15">
      <c r="A103" s="70" t="s">
        <v>186</v>
      </c>
      <c r="B103" s="70"/>
      <c r="C103" s="71"/>
      <c r="D103" s="31"/>
      <c r="E103" s="70"/>
      <c r="F103" s="72"/>
      <c r="G103" s="72"/>
      <c r="H103" s="70"/>
      <c r="I103" s="70"/>
      <c r="J103" s="70"/>
      <c r="K103" s="70"/>
      <c r="L103" s="73"/>
      <c r="M103" s="73"/>
      <c r="N103" s="70"/>
      <c r="O103" s="73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P103" etc:filterBottomFollowUsedRange="0">
    <extLst/>
  </autoFilter>
  <mergeCells count="25">
    <mergeCell ref="A1:O1"/>
    <mergeCell ref="G2:H2"/>
    <mergeCell ref="A103:O103"/>
    <mergeCell ref="B3:B5"/>
    <mergeCell ref="B6:B13"/>
    <mergeCell ref="B14:B42"/>
    <mergeCell ref="B43:B60"/>
    <mergeCell ref="B61:B98"/>
    <mergeCell ref="B99:B102"/>
    <mergeCell ref="C4:C5"/>
    <mergeCell ref="C6:C7"/>
    <mergeCell ref="C8:C13"/>
    <mergeCell ref="C14:C15"/>
    <mergeCell ref="C16:C18"/>
    <mergeCell ref="C19:C33"/>
    <mergeCell ref="C34:C42"/>
    <mergeCell ref="C43:C56"/>
    <mergeCell ref="C57:C60"/>
    <mergeCell ref="C61:C62"/>
    <mergeCell ref="C63:C66"/>
    <mergeCell ref="C67:C89"/>
    <mergeCell ref="C90:C91"/>
    <mergeCell ref="C92:C95"/>
    <mergeCell ref="C96:C98"/>
    <mergeCell ref="C99:C100"/>
  </mergeCells>
  <pageMargins left="0.7" right="0.7" top="0.75" bottom="0.75" header="0.3" footer="0.3"/>
  <pageSetup paperSize="9" scale="3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1 8 2 6 4 7 9 6 5 6 9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WWO_wpscloud_20250621111426-0b8da3df69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首开前专项计划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</dc:creator>
  <cp:lastModifiedBy>斌@Davis</cp:lastModifiedBy>
  <dcterms:created xsi:type="dcterms:W3CDTF">2024-12-23T14:57:00Z</dcterms:created>
  <dcterms:modified xsi:type="dcterms:W3CDTF">2025-07-01T08:14:19Z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883258DD0E1A4D4DA653ECAC63408260_13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